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Y:\Users\dpope\Downloads\"/>
    </mc:Choice>
  </mc:AlternateContent>
  <xr:revisionPtr revIDLastSave="0" documentId="13_ncr:1_{D98F05A2-213F-4A7A-BA83-6C85ECDAF988}" xr6:coauthVersionLast="45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6 30 2024" sheetId="1" r:id="rId1"/>
    <sheet name="Cash Funding 6.4.25" sheetId="3" r:id="rId2"/>
    <sheet name="Cash Funding Prio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" i="1" l="1"/>
  <c r="X48" i="1"/>
  <c r="X46" i="1"/>
  <c r="X41" i="1"/>
  <c r="X28" i="1"/>
  <c r="U28" i="1"/>
  <c r="X27" i="1"/>
  <c r="U27" i="1"/>
  <c r="Q27" i="1"/>
  <c r="X26" i="1"/>
  <c r="U26" i="1"/>
  <c r="Q26" i="1"/>
  <c r="M26" i="1"/>
  <c r="X25" i="1"/>
  <c r="U25" i="1"/>
  <c r="Q25" i="1"/>
  <c r="M25" i="1"/>
  <c r="X24" i="1"/>
  <c r="U24" i="1"/>
  <c r="Q24" i="1"/>
  <c r="M24" i="1"/>
  <c r="X23" i="1"/>
  <c r="U23" i="1"/>
  <c r="Q23" i="1"/>
  <c r="M23" i="1"/>
  <c r="X22" i="1"/>
  <c r="U22" i="1"/>
  <c r="Q22" i="1"/>
  <c r="M22" i="1"/>
  <c r="X21" i="1"/>
  <c r="U21" i="1"/>
  <c r="Q21" i="1"/>
  <c r="M21" i="1"/>
  <c r="X20" i="1"/>
  <c r="U20" i="1"/>
  <c r="Q20" i="1"/>
  <c r="M20" i="1"/>
  <c r="X19" i="1"/>
  <c r="U19" i="1"/>
  <c r="Q19" i="1"/>
  <c r="M19" i="1"/>
  <c r="X18" i="1"/>
  <c r="U18" i="1"/>
  <c r="Q18" i="1"/>
  <c r="M18" i="1"/>
  <c r="X17" i="1"/>
  <c r="U17" i="1"/>
  <c r="Q17" i="1"/>
  <c r="M17" i="1"/>
  <c r="X16" i="1"/>
  <c r="U16" i="1"/>
  <c r="Q16" i="1"/>
  <c r="M16" i="1"/>
  <c r="X15" i="1"/>
  <c r="U15" i="1"/>
  <c r="Q15" i="1"/>
  <c r="M15" i="1"/>
  <c r="X14" i="1"/>
  <c r="U14" i="1"/>
  <c r="Q14" i="1"/>
  <c r="M14" i="1"/>
  <c r="X13" i="1"/>
  <c r="U13" i="1"/>
  <c r="Q13" i="1"/>
  <c r="M13" i="1"/>
  <c r="X12" i="1"/>
  <c r="U12" i="1"/>
  <c r="Q12" i="1"/>
  <c r="M12" i="1"/>
  <c r="X11" i="1"/>
  <c r="U11" i="1"/>
  <c r="Q11" i="1"/>
  <c r="M11" i="1"/>
  <c r="X10" i="1"/>
  <c r="U10" i="1"/>
  <c r="Q10" i="1"/>
  <c r="M10" i="1"/>
  <c r="X9" i="1"/>
  <c r="U9" i="1"/>
  <c r="Q9" i="1"/>
  <c r="M9" i="1"/>
  <c r="X8" i="1"/>
  <c r="U8" i="1"/>
  <c r="Q8" i="1"/>
  <c r="M8" i="1"/>
  <c r="X7" i="1"/>
  <c r="Q7" i="1"/>
  <c r="M7" i="1"/>
  <c r="X6" i="1"/>
  <c r="M6" i="1"/>
  <c r="G65" i="3" l="1"/>
  <c r="G63" i="3"/>
  <c r="C12" i="3"/>
  <c r="D12" i="3"/>
  <c r="B12" i="3"/>
  <c r="E62" i="3"/>
  <c r="G58" i="3"/>
  <c r="F58" i="3"/>
  <c r="E58" i="3"/>
  <c r="E61" i="3" s="1"/>
  <c r="E63" i="3" s="1"/>
  <c r="D58" i="3"/>
  <c r="C58" i="3"/>
  <c r="B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58" i="3" l="1"/>
  <c r="X47" i="1"/>
  <c r="X50" i="1" s="1"/>
  <c r="X43" i="1"/>
  <c r="X40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6" i="1"/>
  <c r="Y36" i="1" s="1"/>
  <c r="R36" i="1"/>
  <c r="Q36" i="1"/>
  <c r="P36" i="1"/>
  <c r="E67" i="2"/>
  <c r="E66" i="2"/>
  <c r="E65" i="2"/>
  <c r="G64" i="2"/>
  <c r="G62" i="2"/>
  <c r="X36" i="1"/>
  <c r="V36" i="1"/>
  <c r="U36" i="1"/>
  <c r="T36" i="1"/>
  <c r="N36" i="1"/>
  <c r="M36" i="1"/>
  <c r="L36" i="1"/>
  <c r="G58" i="2"/>
  <c r="G59" i="2"/>
  <c r="G60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F58" i="2"/>
  <c r="E58" i="2"/>
  <c r="D58" i="2"/>
  <c r="C58" i="2"/>
  <c r="B58" i="2"/>
  <c r="B6" i="2"/>
  <c r="B7" i="2"/>
  <c r="B8" i="2"/>
  <c r="B9" i="2"/>
  <c r="B10" i="2"/>
  <c r="C8" i="2"/>
  <c r="C9" i="2"/>
  <c r="C10" i="2"/>
  <c r="D10" i="2"/>
  <c r="D12" i="2"/>
  <c r="C12" i="2"/>
  <c r="B12" i="2"/>
  <c r="D9" i="2"/>
  <c r="D8" i="2"/>
  <c r="D7" i="2"/>
  <c r="D6" i="2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J36" i="1"/>
  <c r="I36" i="1"/>
  <c r="H3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F36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36" i="1"/>
  <c r="C36" i="1"/>
  <c r="B3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X39" i="1" l="1"/>
  <c r="X44" i="1" s="1"/>
  <c r="X51" i="1" l="1"/>
</calcChain>
</file>

<file path=xl/sharedStrings.xml><?xml version="1.0" encoding="utf-8"?>
<sst xmlns="http://schemas.openxmlformats.org/spreadsheetml/2006/main" count="180" uniqueCount="94">
  <si>
    <t>Fiscal Year</t>
  </si>
  <si>
    <t>General Obligation Bonds</t>
  </si>
  <si>
    <t xml:space="preserve">Guaranteed Revenue Bonds </t>
  </si>
  <si>
    <t>Combined</t>
  </si>
  <si>
    <t>Principal</t>
  </si>
  <si>
    <t>Interest</t>
  </si>
  <si>
    <t>Total Debt Service</t>
  </si>
  <si>
    <t>total</t>
  </si>
  <si>
    <r>
      <rPr>
        <b/>
        <i/>
        <u/>
        <sz val="10"/>
        <color rgb="FF000000"/>
        <rFont val="Times New Roman"/>
        <family val="1"/>
      </rPr>
      <t>Informational only</t>
    </r>
    <r>
      <rPr>
        <u/>
        <sz val="10"/>
        <color rgb="FF000000"/>
        <rFont val="Times New Roman"/>
        <family val="1"/>
      </rPr>
      <t xml:space="preserve"> - Capital Projects Funded by Cash</t>
    </r>
  </si>
  <si>
    <t>To Agencies</t>
  </si>
  <si>
    <t>GSFIC Program (G)</t>
  </si>
  <si>
    <t xml:space="preserve">Total Cash </t>
  </si>
  <si>
    <t>FY 2022</t>
  </si>
  <si>
    <t>FY 2023</t>
  </si>
  <si>
    <t>FY 2024</t>
  </si>
  <si>
    <t>FY 2025</t>
  </si>
  <si>
    <t>HB 916</t>
  </si>
  <si>
    <t>Does not yet include proposed amounts for AFY 2025</t>
  </si>
  <si>
    <t>support for narrative on page 5</t>
  </si>
  <si>
    <t>Totals by Agency (see export for project details):</t>
  </si>
  <si>
    <t>Agency</t>
  </si>
  <si>
    <t>FY2022</t>
  </si>
  <si>
    <t>FY2023</t>
  </si>
  <si>
    <t>FY2024</t>
  </si>
  <si>
    <t>FY2024(G)</t>
  </si>
  <si>
    <t>FY2025</t>
  </si>
  <si>
    <t>FY2025(G)</t>
  </si>
  <si>
    <t>TOTALS</t>
  </si>
  <si>
    <t>218-GVRA</t>
  </si>
  <si>
    <t>290-GPSTC</t>
  </si>
  <si>
    <t>402-Agriculture</t>
  </si>
  <si>
    <t>405-DPH</t>
  </si>
  <si>
    <t>406-DBF</t>
  </si>
  <si>
    <t>407-SAO</t>
  </si>
  <si>
    <t>409-GSFIC</t>
  </si>
  <si>
    <t>411-DOD</t>
  </si>
  <si>
    <t>414-DOE</t>
  </si>
  <si>
    <t>415-TCSG</t>
  </si>
  <si>
    <t>419-DCH</t>
  </si>
  <si>
    <t>420-Forestry</t>
  </si>
  <si>
    <t>427-DHS</t>
  </si>
  <si>
    <t>428-DCA</t>
  </si>
  <si>
    <t>429-Econ Dev</t>
  </si>
  <si>
    <t>440-DOL</t>
  </si>
  <si>
    <t>441-DBHDD</t>
  </si>
  <si>
    <t>442-Law</t>
  </si>
  <si>
    <t>461-DJJ</t>
  </si>
  <si>
    <t>462-DNR</t>
  </si>
  <si>
    <t>466-DPS</t>
  </si>
  <si>
    <t>467-DOC</t>
  </si>
  <si>
    <t>470-PSC</t>
  </si>
  <si>
    <t>471-GBI</t>
  </si>
  <si>
    <t>472-BOR</t>
  </si>
  <si>
    <t>472G-GRA</t>
  </si>
  <si>
    <t>472L-Libraries (BOR)</t>
  </si>
  <si>
    <t>472M-GMC</t>
  </si>
  <si>
    <t>475-DDS</t>
  </si>
  <si>
    <t>477-DCS</t>
  </si>
  <si>
    <t>478-SOS</t>
  </si>
  <si>
    <t>484-DOT</t>
  </si>
  <si>
    <t>488-Veterans</t>
  </si>
  <si>
    <t>495-GCH</t>
  </si>
  <si>
    <t>900-GBA</t>
  </si>
  <si>
    <t>910-Jekyll</t>
  </si>
  <si>
    <t>911-SMMA</t>
  </si>
  <si>
    <t>916-PORTS</t>
  </si>
  <si>
    <t>922-GWCC</t>
  </si>
  <si>
    <t>926-GAE</t>
  </si>
  <si>
    <t>928-GEFA</t>
  </si>
  <si>
    <t>977-GPTC</t>
  </si>
  <si>
    <t>Proposed FY 2025 amended</t>
  </si>
  <si>
    <t xml:space="preserve">Per Stephanie, 12/31/24: For the Capital Projects Fund for Amended, base spending plus some additional projects in the AFY totals $1,575.6M. For FY 2026, we balanced new projects to the available base, so the total remains the $866.6M.  </t>
  </si>
  <si>
    <t>Source: eBonds C-001 export</t>
  </si>
  <si>
    <r>
      <t>Note:</t>
    </r>
    <r>
      <rPr>
        <sz val="10"/>
        <color rgb="FF000000"/>
        <rFont val="Times New Roman"/>
        <family val="1"/>
      </rPr>
      <t xml:space="preserve"> 3 major Cash Projects - DOT ($500m), GBA ($392m) and ($436.8m)</t>
    </r>
  </si>
  <si>
    <t>Actual Balances as of 6/30/2024</t>
  </si>
  <si>
    <t>20-year: $1,470,000,000</t>
  </si>
  <si>
    <t>Hypothetical Issuances</t>
  </si>
  <si>
    <t>AFY2024</t>
  </si>
  <si>
    <t>FY2026</t>
  </si>
  <si>
    <t>Total Cash</t>
  </si>
  <si>
    <t xml:space="preserve">Savings </t>
  </si>
  <si>
    <t>Est Debt Service</t>
  </si>
  <si>
    <t>Cash Defeasance</t>
  </si>
  <si>
    <t>HB 916 and HB 67</t>
  </si>
  <si>
    <t>FY 2026</t>
  </si>
  <si>
    <r>
      <t>Hypothetical Bond Issuance</t>
    </r>
    <r>
      <rPr>
        <sz val="10"/>
        <rFont val="Arial"/>
        <family val="2"/>
      </rPr>
      <t xml:space="preserve"> (Based on FY 2025 Cash: $1,265,000,000 ($866,598,978 - $50,341,893 + $450,470,570)</t>
    </r>
  </si>
  <si>
    <t>FY 25 HB916</t>
  </si>
  <si>
    <t>AFY25 HB67</t>
  </si>
  <si>
    <t>Need to add FY 2026 allocations</t>
  </si>
  <si>
    <r>
      <t>Hypothetical Bond Issuance</t>
    </r>
    <r>
      <rPr>
        <sz val="10"/>
        <rFont val="Arial"/>
        <family val="2"/>
      </rPr>
      <t xml:space="preserve"> (Based on FY 2024 Cash: $1,470,000,000 ($1,527,012,775 - $56,175,096)</t>
    </r>
    <r>
      <rPr>
        <b/>
        <sz val="10"/>
        <rFont val="Arial"/>
        <family val="2"/>
      </rPr>
      <t xml:space="preserve"> </t>
    </r>
  </si>
  <si>
    <r>
      <t>Hypothetical Bond Issuance</t>
    </r>
    <r>
      <rPr>
        <sz val="10"/>
        <rFont val="Arial"/>
        <family val="2"/>
      </rPr>
      <t xml:space="preserve"> (Based on FY 2026 Final: $715,736,336)</t>
    </r>
    <r>
      <rPr>
        <b/>
        <sz val="10"/>
        <rFont val="Arial"/>
        <family val="2"/>
      </rPr>
      <t xml:space="preserve"> </t>
    </r>
  </si>
  <si>
    <t>20-year: $715,000,000</t>
  </si>
  <si>
    <t>20-year: $1,265,000,000</t>
  </si>
  <si>
    <t>HB68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</si>
</sst>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;&quot;-&quot;#0;#0;_(@_)"/>
    <numFmt numFmtId="165" formatCode="&quot;$&quot;* #,##0_);&quot;$&quot;* \(#,##0\);&quot;$&quot;* &quot;—&quot;_);_(@_)"/>
    <numFmt numFmtId="166" formatCode="* #,##0;* \(#,##0\);* &quot;—&quot;;_(@_)"/>
    <numFmt numFmtId="167" formatCode="_(* #,##0_);_(* \(#,##0\);_(* &quot;-&quot;??_);_(@_)"/>
  </numFmts>
  <fonts count="22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i/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b/>
      <u/>
      <sz val="12"/>
      <color rgb="FF000000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9" fillId="0" borderId="0"/>
    <xf numFmtId="0" fontId="14" fillId="0" borderId="0" applyBorder="0">
      <alignment wrapText="1"/>
    </xf>
    <xf numFmtId="43" fontId="15" fillId="0" borderId="0" applyFont="0" applyFill="0" applyBorder="0" applyAlignment="0" applyProtection="0"/>
    <xf numFmtId="0" fontId="21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166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0" fillId="0" borderId="0" xfId="6" applyFont="1" applyAlignment="1">
      <alignment wrapText="1"/>
    </xf>
    <xf numFmtId="0" fontId="9" fillId="0" borderId="0" xfId="6"/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166" fontId="10" fillId="0" borderId="0" xfId="6" applyNumberFormat="1" applyFont="1" applyAlignment="1">
      <alignment wrapText="1"/>
    </xf>
    <xf numFmtId="166" fontId="10" fillId="0" borderId="4" xfId="6" applyNumberFormat="1" applyFont="1" applyBorder="1" applyAlignment="1">
      <alignment wrapText="1"/>
    </xf>
    <xf numFmtId="166" fontId="10" fillId="0" borderId="3" xfId="6" applyNumberFormat="1" applyFont="1" applyBorder="1" applyAlignment="1">
      <alignment wrapText="1"/>
    </xf>
    <xf numFmtId="0" fontId="10" fillId="0" borderId="4" xfId="6" applyFont="1" applyBorder="1" applyAlignment="1">
      <alignment wrapText="1"/>
    </xf>
    <xf numFmtId="166" fontId="10" fillId="0" borderId="5" xfId="6" applyNumberFormat="1" applyFont="1" applyBorder="1" applyAlignment="1">
      <alignment wrapText="1"/>
    </xf>
    <xf numFmtId="0" fontId="10" fillId="0" borderId="6" xfId="6" applyFont="1" applyBorder="1" applyAlignment="1">
      <alignment wrapText="1"/>
    </xf>
    <xf numFmtId="0" fontId="10" fillId="0" borderId="4" xfId="6" applyFont="1" applyBorder="1" applyAlignment="1">
      <alignment horizontal="center" wrapText="1"/>
    </xf>
    <xf numFmtId="0" fontId="10" fillId="0" borderId="3" xfId="6" applyFont="1" applyBorder="1" applyAlignment="1">
      <alignment wrapText="1"/>
    </xf>
    <xf numFmtId="0" fontId="14" fillId="0" borderId="0" xfId="7">
      <alignment wrapText="1"/>
    </xf>
    <xf numFmtId="0" fontId="9" fillId="0" borderId="0" xfId="0" applyFont="1"/>
    <xf numFmtId="0" fontId="14" fillId="0" borderId="1" xfId="0" applyFont="1" applyBorder="1" applyAlignment="1">
      <alignment horizontal="center" wrapText="1"/>
    </xf>
    <xf numFmtId="165" fontId="14" fillId="0" borderId="1" xfId="0" applyNumberFormat="1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166" fontId="9" fillId="0" borderId="0" xfId="6" applyNumberFormat="1"/>
    <xf numFmtId="43" fontId="9" fillId="0" borderId="0" xfId="8" applyFont="1"/>
    <xf numFmtId="166" fontId="9" fillId="0" borderId="14" xfId="6" applyNumberFormat="1" applyBorder="1"/>
    <xf numFmtId="167" fontId="0" fillId="0" borderId="0" xfId="8" applyNumberFormat="1" applyFont="1"/>
    <xf numFmtId="165" fontId="0" fillId="0" borderId="0" xfId="0" applyNumberFormat="1"/>
    <xf numFmtId="3" fontId="9" fillId="0" borderId="0" xfId="0" applyNumberFormat="1" applyFont="1"/>
    <xf numFmtId="0" fontId="8" fillId="0" borderId="0" xfId="0" applyFont="1"/>
    <xf numFmtId="3" fontId="8" fillId="0" borderId="10" xfId="0" applyNumberFormat="1" applyFont="1" applyBorder="1"/>
    <xf numFmtId="0" fontId="9" fillId="2" borderId="0" xfId="0" applyFont="1" applyFill="1"/>
    <xf numFmtId="165" fontId="9" fillId="2" borderId="0" xfId="0" applyNumberFormat="1" applyFont="1" applyFill="1"/>
    <xf numFmtId="165" fontId="8" fillId="0" borderId="14" xfId="0" applyNumberFormat="1" applyFont="1" applyBorder="1"/>
    <xf numFmtId="6" fontId="0" fillId="0" borderId="0" xfId="0" applyNumberFormat="1"/>
    <xf numFmtId="43" fontId="0" fillId="0" borderId="0" xfId="0" applyNumberFormat="1"/>
    <xf numFmtId="0" fontId="0" fillId="0" borderId="0" xfId="0"/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0" xfId="6" applyFont="1" applyAlignment="1">
      <alignment wrapText="1"/>
    </xf>
    <xf numFmtId="0" fontId="9" fillId="0" borderId="0" xfId="6"/>
    <xf numFmtId="0" fontId="14" fillId="0" borderId="0" xfId="7">
      <alignment wrapText="1"/>
    </xf>
    <xf numFmtId="44" fontId="0" fillId="0" borderId="0" xfId="0" applyNumberFormat="1"/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0" xfId="6" applyFont="1" applyAlignment="1">
      <alignment wrapText="1"/>
    </xf>
    <xf numFmtId="0" fontId="13" fillId="0" borderId="0" xfId="6" applyFont="1" applyAlignment="1">
      <alignment wrapText="1"/>
    </xf>
    <xf numFmtId="0" fontId="9" fillId="0" borderId="0" xfId="6"/>
    <xf numFmtId="0" fontId="14" fillId="0" borderId="0" xfId="7">
      <alignment wrapText="1"/>
    </xf>
    <xf numFmtId="0" fontId="11" fillId="0" borderId="0" xfId="6" applyFont="1" applyAlignment="1">
      <alignment wrapText="1"/>
    </xf>
    <xf numFmtId="167" fontId="17" fillId="0" borderId="0" xfId="8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0" xfId="6" applyFont="1" applyBorder="1" applyAlignment="1">
      <alignment horizontal="right" wrapText="1"/>
    </xf>
    <xf numFmtId="0" fontId="20" fillId="0" borderId="0" xfId="6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6" applyFont="1"/>
    <xf numFmtId="0" fontId="21" fillId="0" borderId="0" xfId="9" applyAlignment="1">
      <alignment wrapText="1"/>
    </xf>
    <xf numFmtId="0" fontId="1" fillId="0" borderId="7" xfId="0" applyFont="1" applyBorder="1" applyAlignment="1">
      <alignment horizontal="center" wrapText="1"/>
    </xf>
    <xf numFmtId="165" fontId="1" fillId="0" borderId="8" xfId="0" applyNumberFormat="1" applyFont="1" applyBorder="1" applyAlignment="1">
      <alignment wrapText="1"/>
    </xf>
  </cellXfs>
  <cellStyles count="10">
    <cellStyle name="Comma" xfId="8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2" xfId="9" xr:uid="{E56B4622-5CA3-4DEA-94F6-421C6430DD5A}"/>
    <cellStyle name="Normal 3" xfId="6" xr:uid="{4D859BBC-CDC4-438A-9D2D-9E9CA06EEC2D}"/>
    <cellStyle name="Table (Normal)" xfId="1" xr:uid="{00000000-0005-0000-0000-000001000000}"/>
    <cellStyle name="Table (Normal) 2" xfId="7" xr:uid="{8F44828D-B496-4FE9-984E-606DF732BB9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v>Existing Debt Service, 6/30/2024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'6 30 2024'!$A$6:$A$35</c:f>
              <c:numCache>
                <c:formatCode>#0;"-"#0;#0;_(@_)</c:formatCode>
                <c:ptCount val="3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</c:numCache>
            </c:numRef>
          </c:cat>
          <c:val>
            <c:numRef>
              <c:f>'6 30 2024'!$J$6:$J$33</c:f>
              <c:numCache>
                <c:formatCode>* #,##0;* \(#,##0\);* "—";_(@_)</c:formatCode>
                <c:ptCount val="28"/>
                <c:pt idx="0" formatCode="&quot;$&quot;* #,##0_);&quot;$&quot;* \(#,##0\);&quot;$&quot;* &quot;—&quot;_);_(@_)">
                  <c:v>1241641181</c:v>
                </c:pt>
                <c:pt idx="1">
                  <c:v>1152774597</c:v>
                </c:pt>
                <c:pt idx="2">
                  <c:v>1084975045</c:v>
                </c:pt>
                <c:pt idx="3">
                  <c:v>996555653</c:v>
                </c:pt>
                <c:pt idx="4">
                  <c:v>961328026</c:v>
                </c:pt>
                <c:pt idx="5">
                  <c:v>840551097</c:v>
                </c:pt>
                <c:pt idx="6">
                  <c:v>789244916</c:v>
                </c:pt>
                <c:pt idx="7">
                  <c:v>722206397</c:v>
                </c:pt>
                <c:pt idx="8">
                  <c:v>708501070.5</c:v>
                </c:pt>
                <c:pt idx="9">
                  <c:v>615567195</c:v>
                </c:pt>
                <c:pt idx="10">
                  <c:v>553215758.5</c:v>
                </c:pt>
                <c:pt idx="11">
                  <c:v>497318756</c:v>
                </c:pt>
                <c:pt idx="12">
                  <c:v>441703595</c:v>
                </c:pt>
                <c:pt idx="13">
                  <c:v>368309608</c:v>
                </c:pt>
                <c:pt idx="14">
                  <c:v>352906123</c:v>
                </c:pt>
                <c:pt idx="15">
                  <c:v>285483788</c:v>
                </c:pt>
                <c:pt idx="16">
                  <c:v>222451914</c:v>
                </c:pt>
                <c:pt idx="17">
                  <c:v>184096579</c:v>
                </c:pt>
                <c:pt idx="18">
                  <c:v>116144635</c:v>
                </c:pt>
                <c:pt idx="19">
                  <c:v>61060950</c:v>
                </c:pt>
                <c:pt idx="20">
                  <c:v>25135350</c:v>
                </c:pt>
                <c:pt idx="21">
                  <c:v>25126550</c:v>
                </c:pt>
                <c:pt idx="22">
                  <c:v>25100850</c:v>
                </c:pt>
                <c:pt idx="23">
                  <c:v>25202075</c:v>
                </c:pt>
                <c:pt idx="24">
                  <c:v>25186500</c:v>
                </c:pt>
                <c:pt idx="25">
                  <c:v>25175900</c:v>
                </c:pt>
                <c:pt idx="26">
                  <c:v>25169525</c:v>
                </c:pt>
                <c:pt idx="27">
                  <c:v>25156775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26-413E-AF6D-EB1824122ED3}"/>
            </c:ext>
          </c:extLst>
        </c:ser>
        <c:ser>
          <c:idx val="0"/>
          <c:order val="1"/>
          <c:tx>
            <c:v>Additional Debt Service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30 2024'!$X$6:$X$33</c:f>
              <c:numCache>
                <c:formatCode>* #,##0;* \(#,##0\);* "—";_(@_)</c:formatCode>
                <c:ptCount val="28"/>
                <c:pt idx="0" formatCode="&quot;$&quot;* #,##0_);&quot;$&quot;* \(#,##0\);&quot;$&quot;* &quot;—&quot;_);_(@_)">
                  <c:v>47775000</c:v>
                </c:pt>
                <c:pt idx="1">
                  <c:v>173292050</c:v>
                </c:pt>
                <c:pt idx="2">
                  <c:v>269087187.5</c:v>
                </c:pt>
                <c:pt idx="3">
                  <c:v>309988325</c:v>
                </c:pt>
                <c:pt idx="4">
                  <c:v>309786462.5</c:v>
                </c:pt>
                <c:pt idx="5">
                  <c:v>309570512.5</c:v>
                </c:pt>
                <c:pt idx="6">
                  <c:v>309338337.5</c:v>
                </c:pt>
                <c:pt idx="7">
                  <c:v>309091012.5</c:v>
                </c:pt>
                <c:pt idx="8">
                  <c:v>308827662.5</c:v>
                </c:pt>
                <c:pt idx="9">
                  <c:v>308550300</c:v>
                </c:pt>
                <c:pt idx="10">
                  <c:v>308263500</c:v>
                </c:pt>
                <c:pt idx="11">
                  <c:v>307945050</c:v>
                </c:pt>
                <c:pt idx="12">
                  <c:v>307605625</c:v>
                </c:pt>
                <c:pt idx="13">
                  <c:v>307247812.5</c:v>
                </c:pt>
                <c:pt idx="14">
                  <c:v>306866437.5</c:v>
                </c:pt>
                <c:pt idx="15">
                  <c:v>306463400</c:v>
                </c:pt>
                <c:pt idx="16">
                  <c:v>306032512.5</c:v>
                </c:pt>
                <c:pt idx="17">
                  <c:v>305569500</c:v>
                </c:pt>
                <c:pt idx="18">
                  <c:v>305081350</c:v>
                </c:pt>
                <c:pt idx="19">
                  <c:v>304561150</c:v>
                </c:pt>
                <c:pt idx="20">
                  <c:v>304008087.5</c:v>
                </c:pt>
                <c:pt idx="21">
                  <c:v>174338112.5</c:v>
                </c:pt>
                <c:pt idx="22">
                  <c:v>62905062.5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26-413E-AF6D-EB182412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31072"/>
        <c:axId val="502258272"/>
      </c:barChart>
      <c:catAx>
        <c:axId val="426631072"/>
        <c:scaling>
          <c:orientation val="minMax"/>
        </c:scaling>
        <c:delete val="0"/>
        <c:axPos val="b"/>
        <c:numFmt formatCode="#0;&quot;-&quot;#0;#0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2258272"/>
        <c:crosses val="autoZero"/>
        <c:auto val="1"/>
        <c:lblAlgn val="ctr"/>
        <c:lblOffset val="100"/>
        <c:noMultiLvlLbl val="0"/>
      </c:catAx>
      <c:valAx>
        <c:axId val="5022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663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654051</xdr:colOff>
      <xdr:row>39</xdr:row>
      <xdr:rowOff>76199</xdr:rowOff>
    </xdr:from>
    <xdr:to>
      <xdr:col>15</xdr:col>
      <xdr:colOff>768350</xdr:colOff>
      <xdr:row>60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51440-F8AE-4987-9145-AEF0883F4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tabSelected="1" showRuler="0" topLeftCell="E1" workbookViewId="0">
      <selection activeCell="H2" sqref="H2"/>
    </sheetView>
  </sheetViews>
  <sheetFormatPr defaultColWidth="13.7109375" defaultRowHeight="12.75" x14ac:dyDescent="0.2"/>
  <cols>
    <col min="1" max="1" width="8.85546875" customWidth="1"/>
    <col min="2" max="3" width="14.42578125" customWidth="1"/>
    <col min="4" max="4" width="16.140625" customWidth="1"/>
    <col min="5" max="6" width="12.7109375" customWidth="1"/>
    <col min="7" max="7" width="16.140625" customWidth="1"/>
    <col min="8" max="9" width="14.42578125" customWidth="1"/>
    <col min="10" max="10" width="16.140625" customWidth="1"/>
    <col min="11" max="11" width="2.85546875" customWidth="1"/>
    <col min="12" max="13" width="14.42578125" bestFit="1" customWidth="1"/>
    <col min="14" max="14" width="14.42578125" customWidth="1"/>
    <col min="15" max="15" width="1.7109375" customWidth="1"/>
    <col min="16" max="18" width="14.42578125" bestFit="1" customWidth="1"/>
    <col min="19" max="19" width="1.7109375" customWidth="1"/>
    <col min="20" max="20" width="13.85546875" bestFit="1" customWidth="1"/>
    <col min="21" max="21" width="14.85546875" bestFit="1" customWidth="1"/>
    <col min="22" max="22" width="14.42578125" bestFit="1" customWidth="1"/>
    <col min="23" max="23" width="1.140625" customWidth="1"/>
    <col min="24" max="24" width="15.5703125" style="23" customWidth="1"/>
    <col min="25" max="25" width="15.42578125" bestFit="1" customWidth="1"/>
  </cols>
  <sheetData>
    <row r="1" spans="1:25" ht="15" customHeight="1" x14ac:dyDescent="0.2">
      <c r="A1" s="50"/>
      <c r="B1" s="51"/>
      <c r="C1" s="51"/>
      <c r="P1" s="30">
        <f>866598978+450470570-50341893</f>
        <v>1266727655</v>
      </c>
    </row>
    <row r="2" spans="1:25" ht="15" customHeight="1" x14ac:dyDescent="0.2">
      <c r="A2" s="50"/>
      <c r="B2" s="51"/>
    </row>
    <row r="3" spans="1:25" ht="41.25" customHeight="1" x14ac:dyDescent="0.2">
      <c r="A3" s="60" t="s">
        <v>74</v>
      </c>
      <c r="B3" s="61"/>
      <c r="C3" s="61"/>
      <c r="D3" s="61"/>
      <c r="E3" s="61"/>
      <c r="F3" s="61"/>
      <c r="G3" s="61"/>
      <c r="H3" s="61"/>
      <c r="I3" s="61"/>
      <c r="J3" s="62"/>
      <c r="L3" s="47" t="s">
        <v>89</v>
      </c>
      <c r="M3" s="48"/>
      <c r="N3" s="48"/>
      <c r="O3" s="40"/>
      <c r="P3" s="47" t="s">
        <v>85</v>
      </c>
      <c r="Q3" s="48"/>
      <c r="R3" s="48"/>
      <c r="S3" s="40"/>
      <c r="T3" s="47" t="s">
        <v>90</v>
      </c>
      <c r="U3" s="48"/>
      <c r="V3" s="49"/>
      <c r="W3" s="40"/>
    </row>
    <row r="4" spans="1:25" ht="27.6" customHeight="1" x14ac:dyDescent="0.2">
      <c r="A4" s="52" t="s">
        <v>0</v>
      </c>
      <c r="B4" s="52" t="s">
        <v>1</v>
      </c>
      <c r="C4" s="52"/>
      <c r="D4" s="52"/>
      <c r="E4" s="54" t="s">
        <v>2</v>
      </c>
      <c r="F4" s="55"/>
      <c r="G4" s="56"/>
      <c r="H4" s="54" t="s">
        <v>3</v>
      </c>
      <c r="I4" s="55"/>
      <c r="J4" s="56"/>
      <c r="K4" s="7"/>
      <c r="L4" s="57" t="s">
        <v>75</v>
      </c>
      <c r="M4" s="58"/>
      <c r="N4" s="59"/>
      <c r="O4" s="40"/>
      <c r="P4" s="57" t="s">
        <v>92</v>
      </c>
      <c r="Q4" s="58"/>
      <c r="R4" s="59"/>
      <c r="S4" s="40"/>
      <c r="T4" s="57" t="s">
        <v>91</v>
      </c>
      <c r="U4" s="58"/>
      <c r="V4" s="59"/>
      <c r="W4" s="40"/>
      <c r="X4" s="26" t="s">
        <v>76</v>
      </c>
    </row>
    <row r="5" spans="1:25" ht="25.5" customHeight="1" x14ac:dyDescent="0.2">
      <c r="A5" s="53"/>
      <c r="B5" s="1" t="s">
        <v>4</v>
      </c>
      <c r="C5" s="1" t="s">
        <v>5</v>
      </c>
      <c r="D5" s="1" t="s">
        <v>6</v>
      </c>
      <c r="E5" s="1" t="s">
        <v>4</v>
      </c>
      <c r="F5" s="1" t="s">
        <v>5</v>
      </c>
      <c r="G5" s="1" t="s">
        <v>6</v>
      </c>
      <c r="H5" s="1" t="s">
        <v>4</v>
      </c>
      <c r="I5" s="1" t="s">
        <v>5</v>
      </c>
      <c r="J5" s="1" t="s">
        <v>6</v>
      </c>
      <c r="K5" s="7"/>
      <c r="L5" s="41" t="s">
        <v>4</v>
      </c>
      <c r="M5" s="41" t="s">
        <v>5</v>
      </c>
      <c r="N5" s="41" t="s">
        <v>6</v>
      </c>
      <c r="O5" s="40"/>
      <c r="P5" s="41" t="s">
        <v>4</v>
      </c>
      <c r="Q5" s="41" t="s">
        <v>5</v>
      </c>
      <c r="R5" s="41" t="s">
        <v>6</v>
      </c>
      <c r="S5" s="40"/>
      <c r="T5" s="41" t="s">
        <v>4</v>
      </c>
      <c r="U5" s="41" t="s">
        <v>5</v>
      </c>
      <c r="V5" s="41" t="s">
        <v>6</v>
      </c>
      <c r="W5" s="40"/>
      <c r="X5" s="76" t="s">
        <v>6</v>
      </c>
    </row>
    <row r="6" spans="1:25" ht="15" customHeight="1" x14ac:dyDescent="0.2">
      <c r="A6" s="2">
        <v>2025</v>
      </c>
      <c r="B6" s="3">
        <v>864600000</v>
      </c>
      <c r="C6" s="3">
        <v>364340341</v>
      </c>
      <c r="D6" s="3">
        <f t="shared" ref="D6:D25" si="0">+B6+C6</f>
        <v>1228940341</v>
      </c>
      <c r="E6" s="3">
        <v>0</v>
      </c>
      <c r="F6" s="3">
        <v>12700840</v>
      </c>
      <c r="G6" s="3">
        <f t="shared" ref="G6:G34" si="1">+E6+F6</f>
        <v>12700840</v>
      </c>
      <c r="H6" s="3">
        <f t="shared" ref="H6:H34" si="2">B6+E6</f>
        <v>864600000</v>
      </c>
      <c r="I6" s="4">
        <f t="shared" ref="I6:I34" si="3">C6+F6</f>
        <v>377041181</v>
      </c>
      <c r="J6" s="3">
        <f t="shared" ref="J6:J34" si="4">+H6+I6</f>
        <v>1241641181</v>
      </c>
      <c r="K6" s="7"/>
      <c r="L6" s="3"/>
      <c r="M6" s="3">
        <f>+N6-L6</f>
        <v>47775000</v>
      </c>
      <c r="N6" s="4">
        <v>47775000</v>
      </c>
      <c r="O6" s="40"/>
      <c r="P6" s="3"/>
      <c r="Q6" s="3"/>
      <c r="R6" s="3"/>
      <c r="S6" s="40"/>
      <c r="T6" s="3"/>
      <c r="U6" s="3"/>
      <c r="V6" s="3"/>
      <c r="W6" s="40"/>
      <c r="X6" s="77">
        <f>+N6+R6+V6</f>
        <v>47775000</v>
      </c>
      <c r="Y6" s="31">
        <f>+J6+X6</f>
        <v>1289416181</v>
      </c>
    </row>
    <row r="7" spans="1:25" ht="15" customHeight="1" x14ac:dyDescent="0.2">
      <c r="A7" s="2">
        <f t="shared" ref="A7:A35" si="5">A6+1</f>
        <v>2026</v>
      </c>
      <c r="B7" s="4">
        <v>812125000</v>
      </c>
      <c r="C7" s="4">
        <v>327948757</v>
      </c>
      <c r="D7" s="4">
        <f t="shared" si="0"/>
        <v>1140073757</v>
      </c>
      <c r="E7" s="4">
        <v>0</v>
      </c>
      <c r="F7" s="4">
        <v>12700840</v>
      </c>
      <c r="G7" s="4">
        <f t="shared" si="1"/>
        <v>12700840</v>
      </c>
      <c r="H7" s="4">
        <f t="shared" si="2"/>
        <v>812125000</v>
      </c>
      <c r="I7" s="4">
        <f t="shared" si="3"/>
        <v>340649597</v>
      </c>
      <c r="J7" s="4">
        <f t="shared" si="4"/>
        <v>1152774597</v>
      </c>
      <c r="K7" s="7"/>
      <c r="L7" s="4">
        <v>37860000</v>
      </c>
      <c r="M7" s="4">
        <f>+N7-L7</f>
        <v>94319550</v>
      </c>
      <c r="N7" s="4">
        <v>132179550</v>
      </c>
      <c r="O7" s="40"/>
      <c r="P7" s="4"/>
      <c r="Q7" s="3">
        <f>+R7-P7</f>
        <v>41112500</v>
      </c>
      <c r="R7" s="4">
        <v>41112500</v>
      </c>
      <c r="S7" s="40"/>
      <c r="T7" s="4"/>
      <c r="U7" s="3"/>
      <c r="V7" s="3"/>
      <c r="W7" s="40"/>
      <c r="X7" s="4">
        <f>+N7+R7+V7</f>
        <v>173292050</v>
      </c>
      <c r="Y7" s="31">
        <f t="shared" ref="Y7:Y34" si="6">+J7+X7</f>
        <v>1326066647</v>
      </c>
    </row>
    <row r="8" spans="1:25" ht="15" customHeight="1" x14ac:dyDescent="0.2">
      <c r="A8" s="2">
        <f t="shared" si="5"/>
        <v>2027</v>
      </c>
      <c r="B8" s="4">
        <v>777710000</v>
      </c>
      <c r="C8" s="4">
        <v>294564205</v>
      </c>
      <c r="D8" s="4">
        <f t="shared" si="0"/>
        <v>1072274205</v>
      </c>
      <c r="E8" s="4">
        <v>0</v>
      </c>
      <c r="F8" s="4">
        <v>12700840</v>
      </c>
      <c r="G8" s="4">
        <f t="shared" si="1"/>
        <v>12700840</v>
      </c>
      <c r="H8" s="4">
        <f t="shared" si="2"/>
        <v>777710000</v>
      </c>
      <c r="I8" s="4">
        <f t="shared" si="3"/>
        <v>307265045</v>
      </c>
      <c r="J8" s="4">
        <f t="shared" si="4"/>
        <v>1084975045</v>
      </c>
      <c r="K8" s="7"/>
      <c r="L8" s="4">
        <v>40325000</v>
      </c>
      <c r="M8" s="4">
        <f t="shared" ref="M8:M26" si="7">+N8-L8</f>
        <v>91778537.5</v>
      </c>
      <c r="N8" s="4">
        <v>132103537.5</v>
      </c>
      <c r="O8" s="40"/>
      <c r="P8" s="4">
        <v>32580000</v>
      </c>
      <c r="Q8" s="4">
        <f>+R8-P8</f>
        <v>81166150</v>
      </c>
      <c r="R8" s="4">
        <v>113746150</v>
      </c>
      <c r="S8" s="40"/>
      <c r="T8" s="4"/>
      <c r="U8" s="4">
        <f>+V8-T8</f>
        <v>23237500</v>
      </c>
      <c r="V8" s="4">
        <v>23237500</v>
      </c>
      <c r="W8" s="40"/>
      <c r="X8" s="4">
        <f t="shared" ref="X8:X28" si="8">+N8+R8+V8</f>
        <v>269087187.5</v>
      </c>
      <c r="Y8" s="31">
        <f t="shared" si="6"/>
        <v>1354062232.5</v>
      </c>
    </row>
    <row r="9" spans="1:25" ht="15" customHeight="1" x14ac:dyDescent="0.2">
      <c r="A9" s="2">
        <f t="shared" si="5"/>
        <v>2028</v>
      </c>
      <c r="B9" s="4">
        <v>722440000</v>
      </c>
      <c r="C9" s="4">
        <v>261414813</v>
      </c>
      <c r="D9" s="4">
        <f t="shared" si="0"/>
        <v>983854813</v>
      </c>
      <c r="E9" s="4">
        <v>0</v>
      </c>
      <c r="F9" s="4">
        <v>12700840</v>
      </c>
      <c r="G9" s="4">
        <f t="shared" si="1"/>
        <v>12700840</v>
      </c>
      <c r="H9" s="4">
        <f t="shared" si="2"/>
        <v>722440000</v>
      </c>
      <c r="I9" s="4">
        <f t="shared" si="3"/>
        <v>274115653</v>
      </c>
      <c r="J9" s="4">
        <f t="shared" si="4"/>
        <v>996555653</v>
      </c>
      <c r="K9" s="7"/>
      <c r="L9" s="4">
        <v>42945000</v>
      </c>
      <c r="M9" s="4">
        <f t="shared" si="7"/>
        <v>89072262.5</v>
      </c>
      <c r="N9" s="4">
        <v>132017262.5</v>
      </c>
      <c r="O9" s="40"/>
      <c r="P9" s="4">
        <v>34700000</v>
      </c>
      <c r="Q9" s="4">
        <f t="shared" ref="Q9:Q27" si="9">+R9-P9</f>
        <v>78979550</v>
      </c>
      <c r="R9" s="4">
        <v>113679550</v>
      </c>
      <c r="S9" s="40"/>
      <c r="T9" s="4">
        <v>18415000</v>
      </c>
      <c r="U9" s="4">
        <f t="shared" ref="U9:U28" si="10">+V9-T9</f>
        <v>45876512.5</v>
      </c>
      <c r="V9" s="4">
        <v>64291512.5</v>
      </c>
      <c r="W9" s="40"/>
      <c r="X9" s="4">
        <f t="shared" si="8"/>
        <v>309988325</v>
      </c>
      <c r="Y9" s="31">
        <f t="shared" si="6"/>
        <v>1306543978</v>
      </c>
    </row>
    <row r="10" spans="1:25" ht="15" customHeight="1" x14ac:dyDescent="0.2">
      <c r="A10" s="2">
        <f t="shared" si="5"/>
        <v>2029</v>
      </c>
      <c r="B10" s="4">
        <v>718850000</v>
      </c>
      <c r="C10" s="4">
        <v>229777186</v>
      </c>
      <c r="D10" s="4">
        <f t="shared" si="0"/>
        <v>948627186</v>
      </c>
      <c r="E10" s="4">
        <v>0</v>
      </c>
      <c r="F10" s="4">
        <v>12700840</v>
      </c>
      <c r="G10" s="4">
        <f t="shared" si="1"/>
        <v>12700840</v>
      </c>
      <c r="H10" s="4">
        <f t="shared" si="2"/>
        <v>718850000</v>
      </c>
      <c r="I10" s="4">
        <f t="shared" si="3"/>
        <v>242478026</v>
      </c>
      <c r="J10" s="4">
        <f t="shared" si="4"/>
        <v>961328026</v>
      </c>
      <c r="K10" s="7"/>
      <c r="L10" s="4">
        <v>45735000</v>
      </c>
      <c r="M10" s="4">
        <f t="shared" si="7"/>
        <v>86190162.5</v>
      </c>
      <c r="N10" s="4">
        <v>131925162.5</v>
      </c>
      <c r="O10" s="40"/>
      <c r="P10" s="4">
        <v>36955000</v>
      </c>
      <c r="Q10" s="4">
        <f t="shared" si="9"/>
        <v>76650762.5</v>
      </c>
      <c r="R10" s="4">
        <v>113605762.5</v>
      </c>
      <c r="S10" s="40"/>
      <c r="T10" s="4">
        <v>19615000</v>
      </c>
      <c r="U10" s="4">
        <f t="shared" si="10"/>
        <v>44640537.5</v>
      </c>
      <c r="V10" s="4">
        <v>64255537.5</v>
      </c>
      <c r="W10" s="40"/>
      <c r="X10" s="4">
        <f t="shared" si="8"/>
        <v>309786462.5</v>
      </c>
      <c r="Y10" s="31">
        <f t="shared" si="6"/>
        <v>1271114488.5</v>
      </c>
    </row>
    <row r="11" spans="1:25" ht="15" customHeight="1" x14ac:dyDescent="0.2">
      <c r="A11" s="2">
        <f t="shared" si="5"/>
        <v>2030</v>
      </c>
      <c r="B11" s="4">
        <v>627665000</v>
      </c>
      <c r="C11" s="4">
        <v>200185257</v>
      </c>
      <c r="D11" s="4">
        <f t="shared" si="0"/>
        <v>827850257</v>
      </c>
      <c r="E11" s="4">
        <v>0</v>
      </c>
      <c r="F11" s="4">
        <v>12700840</v>
      </c>
      <c r="G11" s="4">
        <f t="shared" si="1"/>
        <v>12700840</v>
      </c>
      <c r="H11" s="4">
        <f t="shared" si="2"/>
        <v>627665000</v>
      </c>
      <c r="I11" s="4">
        <f t="shared" si="3"/>
        <v>212886097</v>
      </c>
      <c r="J11" s="4">
        <f t="shared" si="4"/>
        <v>840551097</v>
      </c>
      <c r="K11" s="7"/>
      <c r="L11" s="4">
        <v>48710000</v>
      </c>
      <c r="M11" s="4">
        <f t="shared" si="7"/>
        <v>83120700</v>
      </c>
      <c r="N11" s="4">
        <v>131830700</v>
      </c>
      <c r="O11" s="40"/>
      <c r="P11" s="4">
        <v>39355000</v>
      </c>
      <c r="Q11" s="4">
        <f t="shared" si="9"/>
        <v>74170687.5</v>
      </c>
      <c r="R11" s="4">
        <v>113525687.5</v>
      </c>
      <c r="S11" s="40"/>
      <c r="T11" s="4">
        <v>20890000</v>
      </c>
      <c r="U11" s="4">
        <f t="shared" si="10"/>
        <v>43324125</v>
      </c>
      <c r="V11" s="4">
        <v>64214125</v>
      </c>
      <c r="W11" s="40"/>
      <c r="X11" s="4">
        <f t="shared" si="8"/>
        <v>309570512.5</v>
      </c>
      <c r="Y11" s="31">
        <f t="shared" si="6"/>
        <v>1150121609.5</v>
      </c>
    </row>
    <row r="12" spans="1:25" ht="15" customHeight="1" x14ac:dyDescent="0.2">
      <c r="A12" s="2">
        <f t="shared" si="5"/>
        <v>2031</v>
      </c>
      <c r="B12" s="4">
        <v>598060000</v>
      </c>
      <c r="C12" s="4">
        <v>174081816</v>
      </c>
      <c r="D12" s="4">
        <f t="shared" si="0"/>
        <v>772141816</v>
      </c>
      <c r="E12" s="4">
        <v>4440000</v>
      </c>
      <c r="F12" s="4">
        <v>12663100</v>
      </c>
      <c r="G12" s="4">
        <f t="shared" si="1"/>
        <v>17103100</v>
      </c>
      <c r="H12" s="4">
        <f t="shared" si="2"/>
        <v>602500000</v>
      </c>
      <c r="I12" s="4">
        <f t="shared" si="3"/>
        <v>186744916</v>
      </c>
      <c r="J12" s="4">
        <f t="shared" si="4"/>
        <v>789244916</v>
      </c>
      <c r="K12" s="7"/>
      <c r="L12" s="4">
        <v>51875000</v>
      </c>
      <c r="M12" s="4">
        <f t="shared" si="7"/>
        <v>79851687.5</v>
      </c>
      <c r="N12" s="4">
        <v>131726687.5</v>
      </c>
      <c r="O12" s="40"/>
      <c r="P12" s="4">
        <v>41915000</v>
      </c>
      <c r="Q12" s="4">
        <f t="shared" si="9"/>
        <v>71529412.5</v>
      </c>
      <c r="R12" s="4">
        <v>113444412.5</v>
      </c>
      <c r="S12" s="40"/>
      <c r="T12" s="4">
        <v>22245000</v>
      </c>
      <c r="U12" s="4">
        <f t="shared" si="10"/>
        <v>41922237.5</v>
      </c>
      <c r="V12" s="4">
        <v>64167237.5</v>
      </c>
      <c r="W12" s="40"/>
      <c r="X12" s="4">
        <f t="shared" si="8"/>
        <v>309338337.5</v>
      </c>
      <c r="Y12" s="31">
        <f t="shared" si="6"/>
        <v>1098583253.5</v>
      </c>
    </row>
    <row r="13" spans="1:25" ht="15" customHeight="1" x14ac:dyDescent="0.2">
      <c r="A13" s="2">
        <f t="shared" si="5"/>
        <v>2032</v>
      </c>
      <c r="B13" s="4">
        <v>553815000</v>
      </c>
      <c r="C13" s="4">
        <v>149502917</v>
      </c>
      <c r="D13" s="4">
        <f t="shared" si="0"/>
        <v>703317917</v>
      </c>
      <c r="E13" s="4">
        <v>6320000</v>
      </c>
      <c r="F13" s="4">
        <v>12568480</v>
      </c>
      <c r="G13" s="4">
        <f t="shared" si="1"/>
        <v>18888480</v>
      </c>
      <c r="H13" s="4">
        <f t="shared" si="2"/>
        <v>560135000</v>
      </c>
      <c r="I13" s="4">
        <f t="shared" si="3"/>
        <v>162071397</v>
      </c>
      <c r="J13" s="4">
        <f t="shared" si="4"/>
        <v>722206397</v>
      </c>
      <c r="K13" s="7"/>
      <c r="L13" s="4">
        <v>55245000</v>
      </c>
      <c r="M13" s="4">
        <f t="shared" si="7"/>
        <v>76370287.5</v>
      </c>
      <c r="N13" s="4">
        <v>131615287.5</v>
      </c>
      <c r="O13" s="40"/>
      <c r="P13" s="4">
        <v>44640000</v>
      </c>
      <c r="Q13" s="4">
        <f t="shared" si="9"/>
        <v>68716375</v>
      </c>
      <c r="R13" s="4">
        <v>113356375</v>
      </c>
      <c r="S13" s="40"/>
      <c r="T13" s="4">
        <v>23690000</v>
      </c>
      <c r="U13" s="4">
        <f t="shared" si="10"/>
        <v>40429350</v>
      </c>
      <c r="V13" s="4">
        <v>64119350</v>
      </c>
      <c r="W13" s="40"/>
      <c r="X13" s="4">
        <f t="shared" si="8"/>
        <v>309091012.5</v>
      </c>
      <c r="Y13" s="31">
        <f t="shared" si="6"/>
        <v>1031297409.5</v>
      </c>
    </row>
    <row r="14" spans="1:25" ht="15" customHeight="1" x14ac:dyDescent="0.2">
      <c r="A14" s="2">
        <f t="shared" si="5"/>
        <v>2033</v>
      </c>
      <c r="B14" s="4">
        <v>561520000</v>
      </c>
      <c r="C14" s="4">
        <v>125818633</v>
      </c>
      <c r="D14" s="4">
        <f t="shared" si="0"/>
        <v>687338633</v>
      </c>
      <c r="E14" s="4">
        <v>8725000</v>
      </c>
      <c r="F14" s="4">
        <v>12437437.5</v>
      </c>
      <c r="G14" s="4">
        <f t="shared" si="1"/>
        <v>21162437.5</v>
      </c>
      <c r="H14" s="4">
        <f t="shared" si="2"/>
        <v>570245000</v>
      </c>
      <c r="I14" s="4">
        <f t="shared" si="3"/>
        <v>138256070.5</v>
      </c>
      <c r="J14" s="4">
        <f t="shared" si="4"/>
        <v>708501070.5</v>
      </c>
      <c r="K14" s="7"/>
      <c r="L14" s="4">
        <v>58835000</v>
      </c>
      <c r="M14" s="4">
        <f t="shared" si="7"/>
        <v>72662687.5</v>
      </c>
      <c r="N14" s="4">
        <v>131497687.5</v>
      </c>
      <c r="O14" s="40"/>
      <c r="P14" s="4">
        <v>47540000</v>
      </c>
      <c r="Q14" s="4">
        <f t="shared" si="9"/>
        <v>65720525</v>
      </c>
      <c r="R14" s="4">
        <v>113260525</v>
      </c>
      <c r="S14" s="40"/>
      <c r="T14" s="4">
        <v>25230000</v>
      </c>
      <c r="U14" s="4">
        <f t="shared" si="10"/>
        <v>38839450</v>
      </c>
      <c r="V14" s="4">
        <v>64069450</v>
      </c>
      <c r="W14" s="40"/>
      <c r="X14" s="4">
        <f t="shared" si="8"/>
        <v>308827662.5</v>
      </c>
      <c r="Y14" s="31">
        <f t="shared" si="6"/>
        <v>1017328733</v>
      </c>
    </row>
    <row r="15" spans="1:25" ht="15" customHeight="1" x14ac:dyDescent="0.2">
      <c r="A15" s="2">
        <f t="shared" si="5"/>
        <v>2034</v>
      </c>
      <c r="B15" s="4">
        <v>488800000</v>
      </c>
      <c r="C15" s="4">
        <v>103562380</v>
      </c>
      <c r="D15" s="4">
        <f t="shared" si="0"/>
        <v>592362380</v>
      </c>
      <c r="E15" s="4">
        <v>10940000</v>
      </c>
      <c r="F15" s="4">
        <v>12264815</v>
      </c>
      <c r="G15" s="4">
        <f t="shared" si="1"/>
        <v>23204815</v>
      </c>
      <c r="H15" s="4">
        <f t="shared" si="2"/>
        <v>499740000</v>
      </c>
      <c r="I15" s="4">
        <f t="shared" si="3"/>
        <v>115827195</v>
      </c>
      <c r="J15" s="4">
        <f t="shared" si="4"/>
        <v>615567195</v>
      </c>
      <c r="K15" s="7"/>
      <c r="L15" s="4">
        <v>62660000</v>
      </c>
      <c r="M15" s="4">
        <f t="shared" si="7"/>
        <v>68714100</v>
      </c>
      <c r="N15" s="4">
        <v>131374100</v>
      </c>
      <c r="O15" s="40"/>
      <c r="P15" s="4">
        <v>50630000</v>
      </c>
      <c r="Q15" s="4">
        <f t="shared" si="9"/>
        <v>62530000</v>
      </c>
      <c r="R15" s="4">
        <v>113160000</v>
      </c>
      <c r="S15" s="40"/>
      <c r="T15" s="4">
        <v>26870000</v>
      </c>
      <c r="U15" s="4">
        <f t="shared" si="10"/>
        <v>37146200</v>
      </c>
      <c r="V15" s="4">
        <v>64016200</v>
      </c>
      <c r="W15" s="40"/>
      <c r="X15" s="4">
        <f t="shared" si="8"/>
        <v>308550300</v>
      </c>
      <c r="Y15" s="31">
        <f t="shared" si="6"/>
        <v>924117495</v>
      </c>
    </row>
    <row r="16" spans="1:25" ht="15" customHeight="1" x14ac:dyDescent="0.2">
      <c r="A16" s="2">
        <f t="shared" si="5"/>
        <v>2035</v>
      </c>
      <c r="B16" s="4">
        <v>442235000</v>
      </c>
      <c r="C16" s="4">
        <v>85645356</v>
      </c>
      <c r="D16" s="4">
        <f t="shared" si="0"/>
        <v>527880356</v>
      </c>
      <c r="E16" s="4">
        <v>13365000</v>
      </c>
      <c r="F16" s="4">
        <v>11970402.5</v>
      </c>
      <c r="G16" s="4">
        <f t="shared" si="1"/>
        <v>25335402.5</v>
      </c>
      <c r="H16" s="4">
        <f t="shared" si="2"/>
        <v>455600000</v>
      </c>
      <c r="I16" s="4">
        <f t="shared" si="3"/>
        <v>97615758.5</v>
      </c>
      <c r="J16" s="4">
        <f t="shared" si="4"/>
        <v>553215758.5</v>
      </c>
      <c r="K16" s="7"/>
      <c r="L16" s="4">
        <v>66735000</v>
      </c>
      <c r="M16" s="4">
        <f t="shared" si="7"/>
        <v>64508762.5</v>
      </c>
      <c r="N16" s="4">
        <v>131243762.5</v>
      </c>
      <c r="O16" s="40"/>
      <c r="P16" s="4">
        <v>53925000</v>
      </c>
      <c r="Q16" s="4">
        <f t="shared" si="9"/>
        <v>59131962.5</v>
      </c>
      <c r="R16" s="4">
        <v>113056962.5</v>
      </c>
      <c r="S16" s="40"/>
      <c r="T16" s="4">
        <v>28620000</v>
      </c>
      <c r="U16" s="4">
        <f t="shared" si="10"/>
        <v>35342775</v>
      </c>
      <c r="V16" s="4">
        <v>63962775</v>
      </c>
      <c r="W16" s="40"/>
      <c r="X16" s="4">
        <f t="shared" si="8"/>
        <v>308263500</v>
      </c>
      <c r="Y16" s="31">
        <f t="shared" si="6"/>
        <v>861479258.5</v>
      </c>
    </row>
    <row r="17" spans="1:25" ht="15" customHeight="1" x14ac:dyDescent="0.2">
      <c r="A17" s="2">
        <f t="shared" si="5"/>
        <v>2036</v>
      </c>
      <c r="B17" s="4">
        <v>402910000</v>
      </c>
      <c r="C17" s="4">
        <v>69154406</v>
      </c>
      <c r="D17" s="4">
        <f t="shared" si="0"/>
        <v>472064406</v>
      </c>
      <c r="E17" s="4">
        <v>13755000</v>
      </c>
      <c r="F17" s="4">
        <v>11499350</v>
      </c>
      <c r="G17" s="4">
        <f t="shared" si="1"/>
        <v>25254350</v>
      </c>
      <c r="H17" s="4">
        <f t="shared" si="2"/>
        <v>416665000</v>
      </c>
      <c r="I17" s="4">
        <f t="shared" si="3"/>
        <v>80653756</v>
      </c>
      <c r="J17" s="4">
        <f t="shared" si="4"/>
        <v>497318756</v>
      </c>
      <c r="K17" s="7"/>
      <c r="L17" s="4">
        <v>71070000</v>
      </c>
      <c r="M17" s="4">
        <f t="shared" si="7"/>
        <v>60030100</v>
      </c>
      <c r="N17" s="4">
        <v>131100100</v>
      </c>
      <c r="O17" s="40"/>
      <c r="P17" s="4">
        <v>57430000</v>
      </c>
      <c r="Q17" s="4">
        <f t="shared" si="9"/>
        <v>55512925</v>
      </c>
      <c r="R17" s="4">
        <v>112942925</v>
      </c>
      <c r="S17" s="40"/>
      <c r="T17" s="4">
        <v>30480000</v>
      </c>
      <c r="U17" s="4">
        <f t="shared" si="10"/>
        <v>33422025</v>
      </c>
      <c r="V17" s="4">
        <v>63902025</v>
      </c>
      <c r="W17" s="40"/>
      <c r="X17" s="4">
        <f t="shared" si="8"/>
        <v>307945050</v>
      </c>
      <c r="Y17" s="31">
        <f t="shared" si="6"/>
        <v>805263806</v>
      </c>
    </row>
    <row r="18" spans="1:25" ht="15" customHeight="1" x14ac:dyDescent="0.2">
      <c r="A18" s="2">
        <f t="shared" si="5"/>
        <v>2037</v>
      </c>
      <c r="B18" s="4">
        <v>362150000</v>
      </c>
      <c r="C18" s="4">
        <v>54310445</v>
      </c>
      <c r="D18" s="4">
        <f t="shared" si="0"/>
        <v>416460445</v>
      </c>
      <c r="E18" s="4">
        <v>14305000</v>
      </c>
      <c r="F18" s="4">
        <v>10938150</v>
      </c>
      <c r="G18" s="4">
        <f t="shared" si="1"/>
        <v>25243150</v>
      </c>
      <c r="H18" s="4">
        <f t="shared" si="2"/>
        <v>376455000</v>
      </c>
      <c r="I18" s="4">
        <f t="shared" si="3"/>
        <v>65248595</v>
      </c>
      <c r="J18" s="4">
        <f t="shared" si="4"/>
        <v>441703595</v>
      </c>
      <c r="K18" s="7"/>
      <c r="L18" s="4">
        <v>75690000</v>
      </c>
      <c r="M18" s="4">
        <f t="shared" si="7"/>
        <v>55260400</v>
      </c>
      <c r="N18" s="4">
        <v>130950400</v>
      </c>
      <c r="O18" s="40"/>
      <c r="P18" s="4">
        <v>61160000</v>
      </c>
      <c r="Q18" s="4">
        <f t="shared" si="9"/>
        <v>51658750</v>
      </c>
      <c r="R18" s="4">
        <v>112818750</v>
      </c>
      <c r="S18" s="40"/>
      <c r="T18" s="4">
        <v>32460000</v>
      </c>
      <c r="U18" s="4">
        <f t="shared" si="10"/>
        <v>31376475</v>
      </c>
      <c r="V18" s="4">
        <v>63836475</v>
      </c>
      <c r="W18" s="40"/>
      <c r="X18" s="4">
        <f t="shared" si="8"/>
        <v>307605625</v>
      </c>
      <c r="Y18" s="31">
        <f t="shared" si="6"/>
        <v>749309220</v>
      </c>
    </row>
    <row r="19" spans="1:25" ht="15" customHeight="1" x14ac:dyDescent="0.2">
      <c r="A19" s="2">
        <f t="shared" si="5"/>
        <v>2038</v>
      </c>
      <c r="B19" s="4">
        <v>301445000</v>
      </c>
      <c r="C19" s="4">
        <v>41635058</v>
      </c>
      <c r="D19" s="4">
        <f t="shared" si="0"/>
        <v>343080058</v>
      </c>
      <c r="E19" s="4">
        <v>14875000</v>
      </c>
      <c r="F19" s="4">
        <v>10354550</v>
      </c>
      <c r="G19" s="4">
        <f t="shared" si="1"/>
        <v>25229550</v>
      </c>
      <c r="H19" s="4">
        <f t="shared" si="2"/>
        <v>316320000</v>
      </c>
      <c r="I19" s="4">
        <f t="shared" si="3"/>
        <v>51989608</v>
      </c>
      <c r="J19" s="4">
        <f t="shared" si="4"/>
        <v>368309608</v>
      </c>
      <c r="K19" s="7"/>
      <c r="L19" s="4">
        <v>80610000</v>
      </c>
      <c r="M19" s="4">
        <f t="shared" si="7"/>
        <v>50180650</v>
      </c>
      <c r="N19" s="4">
        <v>130790650</v>
      </c>
      <c r="O19" s="40"/>
      <c r="P19" s="4">
        <v>65135000</v>
      </c>
      <c r="Q19" s="4">
        <f t="shared" si="9"/>
        <v>47554162.5</v>
      </c>
      <c r="R19" s="4">
        <v>112689162.5</v>
      </c>
      <c r="S19" s="40"/>
      <c r="T19" s="4">
        <v>34570000</v>
      </c>
      <c r="U19" s="4">
        <f t="shared" si="10"/>
        <v>29198000</v>
      </c>
      <c r="V19" s="4">
        <v>63768000</v>
      </c>
      <c r="W19" s="40"/>
      <c r="X19" s="4">
        <f t="shared" si="8"/>
        <v>307247812.5</v>
      </c>
      <c r="Y19" s="31">
        <f t="shared" si="6"/>
        <v>675557420.5</v>
      </c>
    </row>
    <row r="20" spans="1:25" ht="15" customHeight="1" x14ac:dyDescent="0.2">
      <c r="A20" s="2">
        <f t="shared" si="5"/>
        <v>2039</v>
      </c>
      <c r="B20" s="4">
        <v>296645000</v>
      </c>
      <c r="C20" s="4">
        <v>31043473</v>
      </c>
      <c r="D20" s="4">
        <f t="shared" si="0"/>
        <v>327688473</v>
      </c>
      <c r="E20" s="4">
        <v>15470000</v>
      </c>
      <c r="F20" s="4">
        <v>9747650</v>
      </c>
      <c r="G20" s="4">
        <f t="shared" si="1"/>
        <v>25217650</v>
      </c>
      <c r="H20" s="4">
        <f t="shared" si="2"/>
        <v>312115000</v>
      </c>
      <c r="I20" s="4">
        <f t="shared" si="3"/>
        <v>40791123</v>
      </c>
      <c r="J20" s="4">
        <f t="shared" si="4"/>
        <v>352906123</v>
      </c>
      <c r="K20" s="7"/>
      <c r="L20" s="4">
        <v>85850000</v>
      </c>
      <c r="M20" s="4">
        <f t="shared" si="7"/>
        <v>44770700</v>
      </c>
      <c r="N20" s="4">
        <v>130620700</v>
      </c>
      <c r="O20" s="40"/>
      <c r="P20" s="4">
        <v>69370000</v>
      </c>
      <c r="Q20" s="4">
        <f t="shared" si="9"/>
        <v>43182750</v>
      </c>
      <c r="R20" s="4">
        <v>112552750</v>
      </c>
      <c r="S20" s="40"/>
      <c r="T20" s="4">
        <v>36815000</v>
      </c>
      <c r="U20" s="4">
        <f t="shared" si="10"/>
        <v>26877987.5</v>
      </c>
      <c r="V20" s="4">
        <v>63692987.5</v>
      </c>
      <c r="W20" s="40"/>
      <c r="X20" s="4">
        <f t="shared" si="8"/>
        <v>306866437.5</v>
      </c>
      <c r="Y20" s="31">
        <f t="shared" si="6"/>
        <v>659772560.5</v>
      </c>
    </row>
    <row r="21" spans="1:25" ht="15" customHeight="1" x14ac:dyDescent="0.2">
      <c r="A21" s="2">
        <f t="shared" si="5"/>
        <v>2040</v>
      </c>
      <c r="B21" s="4">
        <v>238785000</v>
      </c>
      <c r="C21" s="4">
        <v>21487438</v>
      </c>
      <c r="D21" s="4">
        <f t="shared" si="0"/>
        <v>260272438</v>
      </c>
      <c r="E21" s="4">
        <v>16095000</v>
      </c>
      <c r="F21" s="4">
        <v>9116350</v>
      </c>
      <c r="G21" s="4">
        <f t="shared" si="1"/>
        <v>25211350</v>
      </c>
      <c r="H21" s="4">
        <f t="shared" si="2"/>
        <v>254880000</v>
      </c>
      <c r="I21" s="4">
        <f t="shared" si="3"/>
        <v>30603788</v>
      </c>
      <c r="J21" s="4">
        <f t="shared" si="4"/>
        <v>285483788</v>
      </c>
      <c r="K21" s="7"/>
      <c r="L21" s="4">
        <v>91430000</v>
      </c>
      <c r="M21" s="4">
        <f t="shared" si="7"/>
        <v>39009100</v>
      </c>
      <c r="N21" s="4">
        <v>130439100</v>
      </c>
      <c r="O21" s="40"/>
      <c r="P21" s="4">
        <v>73880000</v>
      </c>
      <c r="Q21" s="4">
        <f t="shared" si="9"/>
        <v>38527125</v>
      </c>
      <c r="R21" s="4">
        <v>112407125</v>
      </c>
      <c r="S21" s="40"/>
      <c r="T21" s="4">
        <v>39210000</v>
      </c>
      <c r="U21" s="4">
        <f t="shared" si="10"/>
        <v>24407175</v>
      </c>
      <c r="V21" s="4">
        <v>63617175</v>
      </c>
      <c r="W21" s="40"/>
      <c r="X21" s="4">
        <f t="shared" si="8"/>
        <v>306463400</v>
      </c>
      <c r="Y21" s="31">
        <f t="shared" si="6"/>
        <v>591947188</v>
      </c>
    </row>
    <row r="22" spans="1:25" ht="15" customHeight="1" x14ac:dyDescent="0.2">
      <c r="A22" s="2">
        <f t="shared" si="5"/>
        <v>2041</v>
      </c>
      <c r="B22" s="4">
        <v>183170000</v>
      </c>
      <c r="C22" s="4">
        <v>14082264</v>
      </c>
      <c r="D22" s="4">
        <f t="shared" si="0"/>
        <v>197252264</v>
      </c>
      <c r="E22" s="4">
        <v>16740000</v>
      </c>
      <c r="F22" s="4">
        <v>8459650</v>
      </c>
      <c r="G22" s="4">
        <f t="shared" si="1"/>
        <v>25199650</v>
      </c>
      <c r="H22" s="4">
        <f t="shared" si="2"/>
        <v>199910000</v>
      </c>
      <c r="I22" s="4">
        <f t="shared" si="3"/>
        <v>22541914</v>
      </c>
      <c r="J22" s="4">
        <f t="shared" si="4"/>
        <v>222451914</v>
      </c>
      <c r="K22" s="7"/>
      <c r="L22" s="4">
        <v>97375000</v>
      </c>
      <c r="M22" s="4">
        <f t="shared" si="7"/>
        <v>32872937.5</v>
      </c>
      <c r="N22" s="4">
        <v>130247937.5</v>
      </c>
      <c r="O22" s="40"/>
      <c r="P22" s="4">
        <v>78680000</v>
      </c>
      <c r="Q22" s="4">
        <f t="shared" si="9"/>
        <v>33568925</v>
      </c>
      <c r="R22" s="4">
        <v>112248925</v>
      </c>
      <c r="S22" s="40"/>
      <c r="T22" s="4">
        <v>41760000</v>
      </c>
      <c r="U22" s="4">
        <f t="shared" si="10"/>
        <v>21775650</v>
      </c>
      <c r="V22" s="4">
        <v>63535650</v>
      </c>
      <c r="W22" s="40"/>
      <c r="X22" s="4">
        <f t="shared" si="8"/>
        <v>306032512.5</v>
      </c>
      <c r="Y22" s="31">
        <f t="shared" si="6"/>
        <v>528484426.5</v>
      </c>
    </row>
    <row r="23" spans="1:25" ht="15" customHeight="1" x14ac:dyDescent="0.2">
      <c r="A23" s="2">
        <f t="shared" si="5"/>
        <v>2042</v>
      </c>
      <c r="B23" s="4">
        <v>150850000</v>
      </c>
      <c r="C23" s="4">
        <v>8069729</v>
      </c>
      <c r="D23" s="4">
        <f t="shared" si="0"/>
        <v>158919729</v>
      </c>
      <c r="E23" s="4">
        <v>17400000</v>
      </c>
      <c r="F23" s="4">
        <v>7776850</v>
      </c>
      <c r="G23" s="4">
        <f t="shared" si="1"/>
        <v>25176850</v>
      </c>
      <c r="H23" s="4">
        <f t="shared" si="2"/>
        <v>168250000</v>
      </c>
      <c r="I23" s="4">
        <f t="shared" si="3"/>
        <v>15846579</v>
      </c>
      <c r="J23" s="4">
        <f t="shared" si="4"/>
        <v>184096579</v>
      </c>
      <c r="K23" s="7"/>
      <c r="L23" s="4">
        <v>103705000</v>
      </c>
      <c r="M23" s="4">
        <f t="shared" si="7"/>
        <v>26337837.5</v>
      </c>
      <c r="N23" s="4">
        <v>130042837.5</v>
      </c>
      <c r="O23" s="40"/>
      <c r="P23" s="4">
        <v>83795000</v>
      </c>
      <c r="Q23" s="4">
        <f t="shared" si="9"/>
        <v>28288487.5</v>
      </c>
      <c r="R23" s="4">
        <v>112083487.5</v>
      </c>
      <c r="S23" s="40"/>
      <c r="T23" s="4">
        <v>44470000</v>
      </c>
      <c r="U23" s="4">
        <f t="shared" si="10"/>
        <v>18973175</v>
      </c>
      <c r="V23" s="4">
        <v>63443175</v>
      </c>
      <c r="W23" s="40"/>
      <c r="X23" s="4">
        <f t="shared" si="8"/>
        <v>305569500</v>
      </c>
      <c r="Y23" s="31">
        <f t="shared" si="6"/>
        <v>489666079</v>
      </c>
    </row>
    <row r="24" spans="1:25" ht="15" customHeight="1" x14ac:dyDescent="0.2">
      <c r="A24" s="2">
        <f t="shared" si="5"/>
        <v>2043</v>
      </c>
      <c r="B24" s="4">
        <v>87590000</v>
      </c>
      <c r="C24" s="4">
        <v>3387785</v>
      </c>
      <c r="D24" s="4">
        <f t="shared" si="0"/>
        <v>90977785</v>
      </c>
      <c r="E24" s="4">
        <v>18100000</v>
      </c>
      <c r="F24" s="4">
        <v>7066850</v>
      </c>
      <c r="G24" s="4">
        <f t="shared" si="1"/>
        <v>25166850</v>
      </c>
      <c r="H24" s="4">
        <f t="shared" si="2"/>
        <v>105690000</v>
      </c>
      <c r="I24" s="4">
        <f t="shared" si="3"/>
        <v>10454635</v>
      </c>
      <c r="J24" s="4">
        <f t="shared" si="4"/>
        <v>116144635</v>
      </c>
      <c r="K24" s="7"/>
      <c r="L24" s="4">
        <v>110445000</v>
      </c>
      <c r="M24" s="4">
        <f t="shared" si="7"/>
        <v>19377962.5</v>
      </c>
      <c r="N24" s="4">
        <v>129822962.5</v>
      </c>
      <c r="O24" s="40"/>
      <c r="P24" s="4">
        <v>89240000</v>
      </c>
      <c r="Q24" s="4">
        <f t="shared" si="9"/>
        <v>22664850</v>
      </c>
      <c r="R24" s="4">
        <v>111904850</v>
      </c>
      <c r="S24" s="40"/>
      <c r="T24" s="4">
        <v>47365000</v>
      </c>
      <c r="U24" s="4">
        <f t="shared" si="10"/>
        <v>15988537.5</v>
      </c>
      <c r="V24" s="4">
        <v>63353537.5</v>
      </c>
      <c r="W24" s="40"/>
      <c r="X24" s="4">
        <f t="shared" si="8"/>
        <v>305081350</v>
      </c>
      <c r="Y24" s="31">
        <f t="shared" si="6"/>
        <v>421225985</v>
      </c>
    </row>
    <row r="25" spans="1:25" ht="15" customHeight="1" x14ac:dyDescent="0.2">
      <c r="A25" s="2">
        <f t="shared" si="5"/>
        <v>2044</v>
      </c>
      <c r="B25" s="4">
        <v>35140000</v>
      </c>
      <c r="C25" s="4">
        <v>767600</v>
      </c>
      <c r="D25" s="4">
        <f t="shared" si="0"/>
        <v>35907600</v>
      </c>
      <c r="E25" s="4">
        <v>18825000</v>
      </c>
      <c r="F25" s="4">
        <v>6328350</v>
      </c>
      <c r="G25" s="4">
        <f t="shared" si="1"/>
        <v>25153350</v>
      </c>
      <c r="H25" s="4">
        <f t="shared" si="2"/>
        <v>53965000</v>
      </c>
      <c r="I25" s="4">
        <f t="shared" si="3"/>
        <v>7095950</v>
      </c>
      <c r="J25" s="4">
        <f t="shared" si="4"/>
        <v>61060950</v>
      </c>
      <c r="K25" s="7"/>
      <c r="L25" s="4">
        <v>117625000</v>
      </c>
      <c r="M25" s="4">
        <f t="shared" si="7"/>
        <v>11965687.5</v>
      </c>
      <c r="N25" s="4">
        <v>129590687.5</v>
      </c>
      <c r="O25" s="40"/>
      <c r="P25" s="4">
        <v>95045000</v>
      </c>
      <c r="Q25" s="4">
        <f t="shared" si="9"/>
        <v>16675587.5</v>
      </c>
      <c r="R25" s="4">
        <v>111720587.5</v>
      </c>
      <c r="S25" s="40"/>
      <c r="T25" s="4">
        <v>50440000</v>
      </c>
      <c r="U25" s="4">
        <f t="shared" si="10"/>
        <v>12809875</v>
      </c>
      <c r="V25" s="4">
        <v>63249875</v>
      </c>
      <c r="W25" s="40"/>
      <c r="X25" s="4">
        <f t="shared" si="8"/>
        <v>304561150</v>
      </c>
      <c r="Y25" s="31">
        <f t="shared" si="6"/>
        <v>365622100</v>
      </c>
    </row>
    <row r="26" spans="1:25" ht="15" customHeight="1" x14ac:dyDescent="0.2">
      <c r="A26" s="2">
        <f t="shared" si="5"/>
        <v>2045</v>
      </c>
      <c r="B26" s="1"/>
      <c r="C26" s="1"/>
      <c r="D26" s="1"/>
      <c r="E26" s="4">
        <v>19575000</v>
      </c>
      <c r="F26" s="4">
        <v>5560350</v>
      </c>
      <c r="G26" s="4">
        <f t="shared" si="1"/>
        <v>25135350</v>
      </c>
      <c r="H26" s="4">
        <f t="shared" si="2"/>
        <v>19575000</v>
      </c>
      <c r="I26" s="4">
        <f t="shared" si="3"/>
        <v>5560350</v>
      </c>
      <c r="J26" s="4">
        <f t="shared" si="4"/>
        <v>25135350</v>
      </c>
      <c r="K26" s="7"/>
      <c r="L26" s="4">
        <v>125275000</v>
      </c>
      <c r="M26" s="4">
        <f t="shared" si="7"/>
        <v>4071437.5</v>
      </c>
      <c r="N26" s="4">
        <v>129346437.5</v>
      </c>
      <c r="O26" s="40"/>
      <c r="P26" s="4">
        <v>101220000</v>
      </c>
      <c r="Q26" s="4">
        <f t="shared" si="9"/>
        <v>10296975</v>
      </c>
      <c r="R26" s="4">
        <v>111516975</v>
      </c>
      <c r="S26" s="40"/>
      <c r="T26" s="4">
        <v>53720000</v>
      </c>
      <c r="U26" s="4">
        <f t="shared" si="10"/>
        <v>9424675</v>
      </c>
      <c r="V26" s="4">
        <v>63144675</v>
      </c>
      <c r="W26" s="40"/>
      <c r="X26" s="4">
        <f t="shared" si="8"/>
        <v>304008087.5</v>
      </c>
      <c r="Y26" s="31">
        <f t="shared" si="6"/>
        <v>329143437.5</v>
      </c>
    </row>
    <row r="27" spans="1:25" ht="15" customHeight="1" x14ac:dyDescent="0.2">
      <c r="A27" s="2">
        <f t="shared" si="5"/>
        <v>2046</v>
      </c>
      <c r="B27" s="1"/>
      <c r="C27" s="1"/>
      <c r="D27" s="1"/>
      <c r="E27" s="4">
        <v>20365000</v>
      </c>
      <c r="F27" s="4">
        <v>4761550</v>
      </c>
      <c r="G27" s="4">
        <f t="shared" si="1"/>
        <v>25126550</v>
      </c>
      <c r="H27" s="4">
        <f t="shared" si="2"/>
        <v>20365000</v>
      </c>
      <c r="I27" s="4">
        <f t="shared" si="3"/>
        <v>4761550</v>
      </c>
      <c r="J27" s="4">
        <f t="shared" si="4"/>
        <v>25126550</v>
      </c>
      <c r="K27" s="7"/>
      <c r="L27" s="42"/>
      <c r="M27" s="42"/>
      <c r="N27" s="42"/>
      <c r="O27" s="40"/>
      <c r="P27" s="4">
        <v>107805000</v>
      </c>
      <c r="Q27" s="4">
        <f t="shared" si="9"/>
        <v>3503662.5</v>
      </c>
      <c r="R27" s="4">
        <v>111308662.5</v>
      </c>
      <c r="S27" s="40"/>
      <c r="T27" s="4">
        <v>57210000</v>
      </c>
      <c r="U27" s="4">
        <f t="shared" si="10"/>
        <v>5819450</v>
      </c>
      <c r="V27" s="4">
        <v>63029450</v>
      </c>
      <c r="W27" s="40"/>
      <c r="X27" s="4">
        <f t="shared" si="8"/>
        <v>174338112.5</v>
      </c>
      <c r="Y27" s="31">
        <f t="shared" si="6"/>
        <v>199464662.5</v>
      </c>
    </row>
    <row r="28" spans="1:25" ht="15" customHeight="1" x14ac:dyDescent="0.2">
      <c r="A28" s="2">
        <f t="shared" si="5"/>
        <v>2047</v>
      </c>
      <c r="B28" s="1"/>
      <c r="C28" s="1"/>
      <c r="D28" s="1"/>
      <c r="E28" s="4">
        <v>21170000</v>
      </c>
      <c r="F28" s="4">
        <v>3930850</v>
      </c>
      <c r="G28" s="4">
        <f t="shared" si="1"/>
        <v>25100850</v>
      </c>
      <c r="H28" s="4">
        <f t="shared" si="2"/>
        <v>21170000</v>
      </c>
      <c r="I28" s="4">
        <f t="shared" si="3"/>
        <v>3930850</v>
      </c>
      <c r="J28" s="4">
        <f t="shared" si="4"/>
        <v>25100850</v>
      </c>
      <c r="K28" s="7"/>
      <c r="L28" s="42"/>
      <c r="M28" s="42"/>
      <c r="N28" s="42"/>
      <c r="O28" s="40"/>
      <c r="P28" s="42"/>
      <c r="Q28" s="4"/>
      <c r="R28" s="42"/>
      <c r="S28" s="40"/>
      <c r="T28" s="4">
        <v>60925000</v>
      </c>
      <c r="U28" s="4">
        <f t="shared" si="10"/>
        <v>1980062.5</v>
      </c>
      <c r="V28" s="4">
        <v>62905062.5</v>
      </c>
      <c r="W28" s="40"/>
      <c r="X28" s="4">
        <f t="shared" si="8"/>
        <v>62905062.5</v>
      </c>
      <c r="Y28" s="31">
        <f t="shared" si="6"/>
        <v>88005912.5</v>
      </c>
    </row>
    <row r="29" spans="1:25" ht="15" customHeight="1" x14ac:dyDescent="0.2">
      <c r="A29" s="2">
        <f t="shared" si="5"/>
        <v>2048</v>
      </c>
      <c r="B29" s="1"/>
      <c r="C29" s="1"/>
      <c r="D29" s="1"/>
      <c r="E29" s="4">
        <v>22025000</v>
      </c>
      <c r="F29" s="4">
        <v>3177075</v>
      </c>
      <c r="G29" s="4">
        <f t="shared" si="1"/>
        <v>25202075</v>
      </c>
      <c r="H29" s="4">
        <f t="shared" si="2"/>
        <v>22025000</v>
      </c>
      <c r="I29" s="4">
        <f t="shared" si="3"/>
        <v>3177075</v>
      </c>
      <c r="J29" s="4">
        <f t="shared" si="4"/>
        <v>25202075</v>
      </c>
      <c r="K29" s="7"/>
      <c r="L29" s="1"/>
      <c r="M29" s="1"/>
      <c r="N29" s="1"/>
      <c r="P29" s="3"/>
      <c r="Q29" s="1"/>
      <c r="R29" s="1"/>
      <c r="T29" s="1"/>
      <c r="U29" s="1"/>
      <c r="V29" s="1"/>
      <c r="X29" s="24"/>
      <c r="Y29" s="31">
        <f t="shared" si="6"/>
        <v>25202075</v>
      </c>
    </row>
    <row r="30" spans="1:25" ht="15" customHeight="1" x14ac:dyDescent="0.2">
      <c r="A30" s="2">
        <f t="shared" si="5"/>
        <v>2049</v>
      </c>
      <c r="B30" s="1"/>
      <c r="C30" s="1"/>
      <c r="D30" s="1"/>
      <c r="E30" s="4">
        <v>22680000</v>
      </c>
      <c r="F30" s="4">
        <v>2506500</v>
      </c>
      <c r="G30" s="4">
        <f t="shared" si="1"/>
        <v>25186500</v>
      </c>
      <c r="H30" s="4">
        <f t="shared" si="2"/>
        <v>22680000</v>
      </c>
      <c r="I30" s="4">
        <f t="shared" si="3"/>
        <v>2506500</v>
      </c>
      <c r="J30" s="4">
        <f t="shared" si="4"/>
        <v>25186500</v>
      </c>
      <c r="K30" s="7"/>
      <c r="L30" s="1"/>
      <c r="M30" s="1"/>
      <c r="N30" s="1"/>
      <c r="P30" s="1"/>
      <c r="Q30" s="1"/>
      <c r="R30" s="1"/>
      <c r="T30" s="1"/>
      <c r="U30" s="1"/>
      <c r="V30" s="1"/>
      <c r="X30" s="24"/>
      <c r="Y30" s="31">
        <f t="shared" si="6"/>
        <v>25186500</v>
      </c>
    </row>
    <row r="31" spans="1:25" ht="15" customHeight="1" x14ac:dyDescent="0.2">
      <c r="A31" s="2">
        <f t="shared" si="5"/>
        <v>2050</v>
      </c>
      <c r="B31" s="1"/>
      <c r="C31" s="1"/>
      <c r="D31" s="1"/>
      <c r="E31" s="4">
        <v>23360000</v>
      </c>
      <c r="F31" s="4">
        <v>1815900</v>
      </c>
      <c r="G31" s="4">
        <f t="shared" si="1"/>
        <v>25175900</v>
      </c>
      <c r="H31" s="4">
        <f t="shared" si="2"/>
        <v>23360000</v>
      </c>
      <c r="I31" s="4">
        <f t="shared" si="3"/>
        <v>1815900</v>
      </c>
      <c r="J31" s="4">
        <f t="shared" si="4"/>
        <v>25175900</v>
      </c>
      <c r="K31" s="7"/>
      <c r="L31" s="1"/>
      <c r="M31" s="1"/>
      <c r="N31" s="1"/>
      <c r="P31" s="1"/>
      <c r="Q31" s="1"/>
      <c r="R31" s="1"/>
      <c r="T31" s="1"/>
      <c r="U31" s="1"/>
      <c r="V31" s="1"/>
      <c r="X31" s="24"/>
      <c r="Y31" s="31">
        <f t="shared" si="6"/>
        <v>25175900</v>
      </c>
    </row>
    <row r="32" spans="1:25" ht="15" customHeight="1" x14ac:dyDescent="0.2">
      <c r="A32" s="2">
        <f t="shared" si="5"/>
        <v>2051</v>
      </c>
      <c r="B32" s="1"/>
      <c r="C32" s="1"/>
      <c r="D32" s="1"/>
      <c r="E32" s="4">
        <v>24065000</v>
      </c>
      <c r="F32" s="4">
        <v>1104525</v>
      </c>
      <c r="G32" s="4">
        <f t="shared" si="1"/>
        <v>25169525</v>
      </c>
      <c r="H32" s="4">
        <f t="shared" si="2"/>
        <v>24065000</v>
      </c>
      <c r="I32" s="4">
        <f t="shared" si="3"/>
        <v>1104525</v>
      </c>
      <c r="J32" s="4">
        <f t="shared" si="4"/>
        <v>25169525</v>
      </c>
      <c r="K32" s="7"/>
      <c r="L32" s="1"/>
      <c r="M32" s="1"/>
      <c r="N32" s="1"/>
      <c r="P32" s="1"/>
      <c r="Q32" s="1"/>
      <c r="R32" s="1"/>
      <c r="T32" s="1"/>
      <c r="U32" s="1"/>
      <c r="V32" s="1"/>
      <c r="X32" s="24"/>
      <c r="Y32" s="31">
        <f t="shared" si="6"/>
        <v>25169525</v>
      </c>
    </row>
    <row r="33" spans="1:25" ht="15" customHeight="1" x14ac:dyDescent="0.2">
      <c r="A33" s="2">
        <f t="shared" si="5"/>
        <v>2052</v>
      </c>
      <c r="B33" s="1"/>
      <c r="C33" s="1"/>
      <c r="D33" s="1"/>
      <c r="E33" s="4">
        <v>24785000</v>
      </c>
      <c r="F33" s="4">
        <v>371775</v>
      </c>
      <c r="G33" s="4">
        <f t="shared" si="1"/>
        <v>25156775</v>
      </c>
      <c r="H33" s="4">
        <f t="shared" si="2"/>
        <v>24785000</v>
      </c>
      <c r="I33" s="4">
        <f t="shared" si="3"/>
        <v>371775</v>
      </c>
      <c r="J33" s="4">
        <f t="shared" si="4"/>
        <v>25156775</v>
      </c>
      <c r="K33" s="7"/>
      <c r="L33" s="1"/>
      <c r="M33" s="1"/>
      <c r="N33" s="1"/>
      <c r="P33" s="1"/>
      <c r="Q33" s="1"/>
      <c r="R33" s="1"/>
      <c r="T33" s="1"/>
      <c r="U33" s="1"/>
      <c r="V33" s="1"/>
      <c r="X33" s="24"/>
      <c r="Y33" s="31">
        <f t="shared" si="6"/>
        <v>25156775</v>
      </c>
    </row>
    <row r="34" spans="1:25" ht="15" customHeight="1" x14ac:dyDescent="0.2">
      <c r="A34" s="2">
        <f t="shared" si="5"/>
        <v>2053</v>
      </c>
      <c r="B34" s="1"/>
      <c r="C34" s="1"/>
      <c r="D34" s="1"/>
      <c r="E34" s="5"/>
      <c r="F34" s="5"/>
      <c r="G34" s="4">
        <f t="shared" si="1"/>
        <v>0</v>
      </c>
      <c r="H34" s="4">
        <f t="shared" si="2"/>
        <v>0</v>
      </c>
      <c r="I34" s="4">
        <f t="shared" si="3"/>
        <v>0</v>
      </c>
      <c r="J34" s="4">
        <f t="shared" si="4"/>
        <v>0</v>
      </c>
      <c r="K34" s="7"/>
      <c r="L34" s="1"/>
      <c r="M34" s="1"/>
      <c r="N34" s="1"/>
      <c r="P34" s="1"/>
      <c r="Q34" s="1"/>
      <c r="R34" s="1"/>
      <c r="T34" s="1"/>
      <c r="U34" s="1"/>
      <c r="V34" s="1"/>
      <c r="X34" s="24"/>
      <c r="Y34" s="31">
        <f t="shared" si="6"/>
        <v>0</v>
      </c>
    </row>
    <row r="35" spans="1:25" ht="15" customHeight="1" x14ac:dyDescent="0.2">
      <c r="A35" s="2">
        <f t="shared" si="5"/>
        <v>2054</v>
      </c>
      <c r="B35" s="1"/>
      <c r="C35" s="1"/>
      <c r="D35" s="1"/>
      <c r="E35" s="5"/>
      <c r="F35" s="5"/>
      <c r="G35" s="5"/>
      <c r="H35" s="5"/>
      <c r="I35" s="5"/>
      <c r="J35" s="5"/>
      <c r="K35" s="7"/>
      <c r="L35" s="1"/>
      <c r="M35" s="1"/>
      <c r="N35" s="1"/>
      <c r="P35" s="1"/>
      <c r="Q35" s="1"/>
      <c r="R35" s="1"/>
      <c r="T35" s="1"/>
      <c r="U35" s="1"/>
      <c r="V35" s="1"/>
      <c r="X35" s="24"/>
    </row>
    <row r="36" spans="1:25" ht="15" customHeight="1" x14ac:dyDescent="0.2">
      <c r="A36" s="6" t="s">
        <v>7</v>
      </c>
      <c r="B36" s="3">
        <f>SUM(B6:B35)</f>
        <v>9226505000</v>
      </c>
      <c r="C36" s="3">
        <f>SUM(C6:C35)</f>
        <v>2560779859</v>
      </c>
      <c r="D36" s="3">
        <f>SUM(D6:D35)</f>
        <v>11787284859</v>
      </c>
      <c r="E36" s="3">
        <f t="shared" ref="E36:J36" si="11">SUM(E5:E34)</f>
        <v>367380000</v>
      </c>
      <c r="F36" s="3">
        <f t="shared" si="11"/>
        <v>242625550</v>
      </c>
      <c r="G36" s="3">
        <f t="shared" si="11"/>
        <v>610005550</v>
      </c>
      <c r="H36" s="3">
        <f t="shared" si="11"/>
        <v>9593885000</v>
      </c>
      <c r="I36" s="3">
        <f t="shared" si="11"/>
        <v>2803405409</v>
      </c>
      <c r="J36" s="3">
        <f t="shared" si="11"/>
        <v>12397290409</v>
      </c>
      <c r="K36" s="7"/>
      <c r="L36" s="3">
        <f t="shared" ref="L36:N36" si="12">SUM(L6:L35)</f>
        <v>1470000000</v>
      </c>
      <c r="M36" s="3">
        <f t="shared" si="12"/>
        <v>1198240550</v>
      </c>
      <c r="N36" s="3">
        <f t="shared" si="12"/>
        <v>2668240550</v>
      </c>
      <c r="P36" s="3">
        <f t="shared" ref="P36" si="13">SUM(P6:P35)</f>
        <v>1265000000</v>
      </c>
      <c r="Q36" s="3">
        <f t="shared" ref="Q36" si="14">SUM(Q6:Q35)</f>
        <v>1031142125</v>
      </c>
      <c r="R36" s="3">
        <f t="shared" ref="R36" si="15">SUM(R6:R35)</f>
        <v>2296142125</v>
      </c>
      <c r="T36" s="3">
        <f t="shared" ref="T36:V36" si="16">SUM(T6:T35)</f>
        <v>715000000</v>
      </c>
      <c r="U36" s="3">
        <f t="shared" si="16"/>
        <v>582811775</v>
      </c>
      <c r="V36" s="3">
        <f t="shared" si="16"/>
        <v>1297811775</v>
      </c>
      <c r="X36" s="25">
        <f>SUM(X6:X35)</f>
        <v>6262194450</v>
      </c>
      <c r="Y36" s="25">
        <f>SUM(Y6:Y35)</f>
        <v>18659484859</v>
      </c>
    </row>
    <row r="37" spans="1:25" ht="25.9" customHeight="1" x14ac:dyDescent="0.2">
      <c r="A37" s="8"/>
      <c r="B37" s="8"/>
      <c r="C37" s="8"/>
      <c r="D37" s="8"/>
      <c r="E37" s="9"/>
      <c r="F37" s="9"/>
      <c r="G37" s="9"/>
      <c r="H37" s="9"/>
      <c r="I37" s="9"/>
      <c r="J37" s="9"/>
    </row>
    <row r="38" spans="1:25" ht="15" customHeight="1" x14ac:dyDescent="0.2">
      <c r="T38" s="46"/>
      <c r="U38" s="30"/>
      <c r="V38" s="30"/>
    </row>
    <row r="39" spans="1:25" ht="15" customHeight="1" x14ac:dyDescent="0.2">
      <c r="V39" s="33" t="s">
        <v>81</v>
      </c>
      <c r="W39" s="33"/>
      <c r="X39" s="37">
        <f>+N36+R36+V36</f>
        <v>6262194450</v>
      </c>
    </row>
    <row r="40" spans="1:25" ht="26.65" customHeight="1" x14ac:dyDescent="0.2">
      <c r="V40" s="23" t="s">
        <v>77</v>
      </c>
      <c r="W40" s="23"/>
      <c r="X40" s="32">
        <f>1527012775-56175096</f>
        <v>1470837679</v>
      </c>
    </row>
    <row r="41" spans="1:25" ht="15" customHeight="1" x14ac:dyDescent="0.2">
      <c r="T41" s="38"/>
      <c r="V41" s="23" t="s">
        <v>25</v>
      </c>
      <c r="W41" s="23"/>
      <c r="X41" s="32">
        <f>866598978-50341893+450470570</f>
        <v>1266727655</v>
      </c>
    </row>
    <row r="42" spans="1:25" ht="15" customHeight="1" x14ac:dyDescent="0.2">
      <c r="V42" s="23" t="s">
        <v>78</v>
      </c>
      <c r="W42" s="23"/>
      <c r="X42" s="32">
        <v>715736336</v>
      </c>
    </row>
    <row r="43" spans="1:25" ht="15" customHeight="1" x14ac:dyDescent="0.2">
      <c r="V43" s="33" t="s">
        <v>79</v>
      </c>
      <c r="W43" s="33"/>
      <c r="X43" s="34">
        <f>SUM(X40:X42)</f>
        <v>3453301670</v>
      </c>
    </row>
    <row r="44" spans="1:25" ht="15" customHeight="1" x14ac:dyDescent="0.2">
      <c r="V44" s="35" t="s">
        <v>80</v>
      </c>
      <c r="W44" s="35"/>
      <c r="X44" s="36">
        <f>X39-X43</f>
        <v>2808892780</v>
      </c>
    </row>
    <row r="45" spans="1:25" ht="15" customHeight="1" x14ac:dyDescent="0.2">
      <c r="V45" s="23"/>
      <c r="W45" s="23"/>
    </row>
    <row r="46" spans="1:25" ht="15" customHeight="1" x14ac:dyDescent="0.2">
      <c r="X46">
        <f>N36+R36+V36</f>
        <v>6262194450</v>
      </c>
    </row>
    <row r="47" spans="1:25" ht="15" customHeight="1" x14ac:dyDescent="0.2">
      <c r="V47" t="s">
        <v>77</v>
      </c>
      <c r="X47">
        <f>1527012775-56175096</f>
        <v>1470837679</v>
      </c>
    </row>
    <row r="48" spans="1:25" ht="15" customHeight="1" x14ac:dyDescent="0.2">
      <c r="V48" t="s">
        <v>25</v>
      </c>
      <c r="X48">
        <f>+X41</f>
        <v>1266727655</v>
      </c>
    </row>
    <row r="49" spans="20:24" ht="15" customHeight="1" x14ac:dyDescent="0.2">
      <c r="T49" s="39"/>
      <c r="V49" t="s">
        <v>78</v>
      </c>
      <c r="X49">
        <v>715736336</v>
      </c>
    </row>
    <row r="50" spans="20:24" ht="15" customHeight="1" x14ac:dyDescent="0.2">
      <c r="T50" s="39"/>
      <c r="V50" t="s">
        <v>79</v>
      </c>
      <c r="X50">
        <f>SUM(X47:X49)</f>
        <v>3453301670</v>
      </c>
    </row>
    <row r="51" spans="20:24" ht="15" customHeight="1" x14ac:dyDescent="0.2">
      <c r="T51" s="39"/>
      <c r="V51" t="s">
        <v>80</v>
      </c>
      <c r="X51">
        <f>X46-X50</f>
        <v>2808892780</v>
      </c>
    </row>
    <row r="52" spans="20:24" x14ac:dyDescent="0.2">
      <c r="T52" s="39"/>
      <c r="X52"/>
    </row>
    <row r="53" spans="20:24" x14ac:dyDescent="0.2">
      <c r="T53" s="39"/>
    </row>
    <row r="54" spans="20:24" x14ac:dyDescent="0.2">
      <c r="T54" s="39"/>
    </row>
    <row r="55" spans="20:24" x14ac:dyDescent="0.2">
      <c r="T55" s="39"/>
    </row>
    <row r="56" spans="20:24" x14ac:dyDescent="0.2">
      <c r="T56" s="39"/>
    </row>
    <row r="57" spans="20:24" x14ac:dyDescent="0.2">
      <c r="T57" s="39"/>
    </row>
    <row r="58" spans="20:24" x14ac:dyDescent="0.2">
      <c r="T58" s="39"/>
    </row>
    <row r="59" spans="20:24" x14ac:dyDescent="0.2">
      <c r="T59" s="39"/>
    </row>
    <row r="60" spans="20:24" x14ac:dyDescent="0.2">
      <c r="T60" s="39"/>
    </row>
    <row r="61" spans="20:24" x14ac:dyDescent="0.2">
      <c r="T61" s="39"/>
    </row>
    <row r="62" spans="20:24" x14ac:dyDescent="0.2">
      <c r="T62" s="39"/>
    </row>
    <row r="63" spans="20:24" x14ac:dyDescent="0.2">
      <c r="T63" s="39"/>
    </row>
    <row r="64" spans="20:24" x14ac:dyDescent="0.2">
      <c r="T64" s="39"/>
    </row>
    <row r="65" spans="20:20" x14ac:dyDescent="0.2">
      <c r="T65" s="39"/>
    </row>
    <row r="66" spans="20:20" x14ac:dyDescent="0.2">
      <c r="T66" s="39"/>
    </row>
    <row r="67" spans="20:20" x14ac:dyDescent="0.2">
      <c r="T67" s="39"/>
    </row>
    <row r="68" spans="20:20" x14ac:dyDescent="0.2">
      <c r="T68" s="39"/>
    </row>
    <row r="69" spans="20:20" x14ac:dyDescent="0.2">
      <c r="T69" s="39"/>
    </row>
    <row r="70" spans="20:20" x14ac:dyDescent="0.2">
      <c r="T70" s="39"/>
    </row>
    <row r="71" spans="20:20" x14ac:dyDescent="0.2">
      <c r="T71" s="39"/>
    </row>
    <row r="72" spans="20:20" x14ac:dyDescent="0.2">
      <c r="T72" s="39"/>
    </row>
    <row r="73" spans="20:20" x14ac:dyDescent="0.2">
      <c r="T73" s="39"/>
    </row>
    <row r="74" spans="20:20" x14ac:dyDescent="0.2">
      <c r="T74" s="39"/>
    </row>
    <row r="75" spans="20:20" x14ac:dyDescent="0.2">
      <c r="T75" s="39"/>
    </row>
    <row r="76" spans="20:20" x14ac:dyDescent="0.2">
      <c r="T76" s="39"/>
    </row>
    <row r="77" spans="20:20" x14ac:dyDescent="0.2">
      <c r="T77" s="39"/>
    </row>
    <row r="78" spans="20:20" x14ac:dyDescent="0.2">
      <c r="T78" s="39"/>
    </row>
    <row r="79" spans="20:20" x14ac:dyDescent="0.2">
      <c r="T79" s="39"/>
    </row>
    <row r="80" spans="20:20" x14ac:dyDescent="0.2">
      <c r="T80" s="39"/>
    </row>
  </sheetData>
  <mergeCells count="13">
    <mergeCell ref="P3:R3"/>
    <mergeCell ref="T3:V3"/>
    <mergeCell ref="A2:B2"/>
    <mergeCell ref="A1:C1"/>
    <mergeCell ref="B4:D4"/>
    <mergeCell ref="A4:A5"/>
    <mergeCell ref="E4:G4"/>
    <mergeCell ref="T4:V4"/>
    <mergeCell ref="A3:J3"/>
    <mergeCell ref="H4:J4"/>
    <mergeCell ref="L4:N4"/>
    <mergeCell ref="P4:R4"/>
    <mergeCell ref="L3:N3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8C35-9D81-49DF-A1F1-BFD3E85411BF}">
  <dimension ref="A1:J65"/>
  <sheetViews>
    <sheetView showRuler="0" topLeftCell="A31" workbookViewId="0">
      <selection activeCell="J22" sqref="J22"/>
    </sheetView>
  </sheetViews>
  <sheetFormatPr defaultColWidth="13.7109375" defaultRowHeight="12.75" x14ac:dyDescent="0.2"/>
  <cols>
    <col min="1" max="1" width="23.7109375" style="44" customWidth="1"/>
    <col min="2" max="2" width="16.7109375" style="44" customWidth="1"/>
    <col min="3" max="3" width="20.42578125" style="44" customWidth="1"/>
    <col min="4" max="4" width="18.42578125" style="44" bestFit="1" customWidth="1"/>
    <col min="5" max="5" width="15.140625" style="44" customWidth="1"/>
    <col min="6" max="6" width="13.7109375" style="44"/>
    <col min="7" max="7" width="15.5703125" style="44" bestFit="1" customWidth="1"/>
    <col min="8" max="8" width="0.5703125" style="44" customWidth="1"/>
    <col min="9" max="9" width="13.7109375" style="44"/>
    <col min="10" max="10" width="56.7109375" style="44" customWidth="1"/>
    <col min="11" max="16384" width="13.7109375" style="44"/>
  </cols>
  <sheetData>
    <row r="1" spans="1:10" ht="15" customHeight="1" x14ac:dyDescent="0.2">
      <c r="A1" s="43"/>
    </row>
    <row r="2" spans="1:10" ht="15" customHeight="1" x14ac:dyDescent="0.2">
      <c r="A2" s="67" t="s">
        <v>8</v>
      </c>
      <c r="B2" s="65"/>
      <c r="C2" s="65"/>
      <c r="D2" s="65"/>
      <c r="F2" s="67" t="s">
        <v>73</v>
      </c>
      <c r="G2" s="65"/>
      <c r="H2" s="65"/>
      <c r="I2" s="67"/>
    </row>
    <row r="3" spans="1:10" ht="15" customHeight="1" x14ac:dyDescent="0.2">
      <c r="F3" s="65"/>
      <c r="G3" s="65"/>
      <c r="H3" s="65"/>
      <c r="I3" s="65"/>
    </row>
    <row r="4" spans="1:10" ht="15" customHeight="1" x14ac:dyDescent="0.2">
      <c r="A4" s="63" t="s">
        <v>72</v>
      </c>
      <c r="B4" s="65"/>
      <c r="C4" s="65"/>
      <c r="D4" s="65"/>
      <c r="F4" s="65"/>
      <c r="G4" s="65"/>
      <c r="H4" s="65"/>
      <c r="I4" s="65"/>
    </row>
    <row r="5" spans="1:10" ht="15" customHeight="1" x14ac:dyDescent="0.25">
      <c r="A5" s="69"/>
      <c r="B5" s="71" t="s">
        <v>9</v>
      </c>
      <c r="C5" s="71" t="s">
        <v>10</v>
      </c>
      <c r="D5" s="71" t="s">
        <v>79</v>
      </c>
    </row>
    <row r="6" spans="1:10" ht="15" customHeight="1" x14ac:dyDescent="0.25">
      <c r="A6" s="70" t="s">
        <v>12</v>
      </c>
      <c r="B6" s="68">
        <v>1004819334</v>
      </c>
      <c r="C6" s="68"/>
      <c r="D6" s="68">
        <v>1004819334</v>
      </c>
      <c r="F6" s="63"/>
      <c r="G6" s="65"/>
      <c r="H6" s="65"/>
      <c r="I6" s="65"/>
      <c r="J6" s="65"/>
    </row>
    <row r="7" spans="1:10" ht="15" customHeight="1" x14ac:dyDescent="0.25">
      <c r="A7" s="70" t="s">
        <v>13</v>
      </c>
      <c r="B7" s="68">
        <v>433284321</v>
      </c>
      <c r="C7" s="68"/>
      <c r="D7" s="68">
        <v>433284321</v>
      </c>
    </row>
    <row r="8" spans="1:10" ht="15" customHeight="1" x14ac:dyDescent="0.25">
      <c r="A8" s="70" t="s">
        <v>14</v>
      </c>
      <c r="B8" s="68">
        <v>1399498979</v>
      </c>
      <c r="C8" s="68">
        <v>1527012775</v>
      </c>
      <c r="D8" s="68">
        <v>2926511754</v>
      </c>
      <c r="F8" s="66"/>
      <c r="G8" s="65"/>
      <c r="H8" s="65"/>
      <c r="I8" s="65"/>
      <c r="J8" s="65"/>
    </row>
    <row r="9" spans="1:10" ht="15" customHeight="1" x14ac:dyDescent="0.25">
      <c r="A9" s="70" t="s">
        <v>15</v>
      </c>
      <c r="B9" s="68">
        <v>300607174</v>
      </c>
      <c r="C9" s="68">
        <v>1317069548</v>
      </c>
      <c r="D9" s="68">
        <v>1617676722</v>
      </c>
      <c r="E9" s="74" t="s">
        <v>83</v>
      </c>
      <c r="F9" s="66"/>
      <c r="G9" s="65"/>
      <c r="H9" s="65"/>
      <c r="I9" s="65"/>
      <c r="J9" s="65"/>
    </row>
    <row r="10" spans="1:10" ht="15" customHeight="1" x14ac:dyDescent="0.25">
      <c r="A10" s="70" t="s">
        <v>84</v>
      </c>
      <c r="B10" s="68"/>
      <c r="C10" s="68">
        <v>715736336</v>
      </c>
      <c r="D10" s="68"/>
      <c r="E10" s="74" t="s">
        <v>93</v>
      </c>
      <c r="F10" s="66"/>
      <c r="G10" s="65"/>
      <c r="H10" s="65"/>
      <c r="I10" s="65"/>
      <c r="J10" s="65"/>
    </row>
    <row r="11" spans="1:10" ht="15" customHeight="1" x14ac:dyDescent="0.2">
      <c r="A11" s="69"/>
      <c r="B11" s="68"/>
      <c r="C11" s="68"/>
      <c r="D11" s="68"/>
      <c r="E11" s="43"/>
      <c r="F11" s="43"/>
    </row>
    <row r="12" spans="1:10" ht="15" customHeight="1" thickBot="1" x14ac:dyDescent="0.3">
      <c r="A12" s="69"/>
      <c r="B12" s="68">
        <f>SUM(B6:B11)</f>
        <v>3138209808</v>
      </c>
      <c r="C12" s="68">
        <f t="shared" ref="C12:D12" si="0">SUM(C6:C11)</f>
        <v>3559818659</v>
      </c>
      <c r="D12" s="68">
        <f t="shared" si="0"/>
        <v>5982292131</v>
      </c>
      <c r="E12" s="43"/>
      <c r="F12" s="43"/>
      <c r="J12" s="75"/>
    </row>
    <row r="13" spans="1:10" ht="15" customHeight="1" thickTop="1" x14ac:dyDescent="0.2">
      <c r="B13" s="19"/>
      <c r="C13" s="19"/>
      <c r="D13" s="19"/>
    </row>
    <row r="14" spans="1:10" ht="32.450000000000003" customHeight="1" x14ac:dyDescent="0.2">
      <c r="A14" s="64" t="s">
        <v>19</v>
      </c>
      <c r="B14" s="65"/>
      <c r="C14" s="65"/>
      <c r="J14" s="44" t="s">
        <v>88</v>
      </c>
    </row>
    <row r="15" spans="1:10" ht="15" customHeight="1" x14ac:dyDescent="0.2">
      <c r="A15" s="17" t="s">
        <v>20</v>
      </c>
      <c r="B15" s="20" t="s">
        <v>21</v>
      </c>
      <c r="C15" s="20" t="s">
        <v>22</v>
      </c>
      <c r="D15" s="20" t="s">
        <v>23</v>
      </c>
      <c r="E15" s="20" t="s">
        <v>24</v>
      </c>
      <c r="F15" s="20" t="s">
        <v>25</v>
      </c>
      <c r="G15" s="20" t="s">
        <v>26</v>
      </c>
      <c r="I15" s="20" t="s">
        <v>27</v>
      </c>
    </row>
    <row r="16" spans="1:10" ht="15" customHeight="1" x14ac:dyDescent="0.2">
      <c r="A16" s="21" t="s">
        <v>28</v>
      </c>
      <c r="B16" s="21"/>
      <c r="C16" s="21"/>
      <c r="D16" s="21"/>
      <c r="E16" s="21"/>
      <c r="F16" s="21"/>
      <c r="G16" s="16">
        <v>5130000</v>
      </c>
      <c r="I16" s="16">
        <f t="shared" ref="I16:I57" si="1">SUM(B16:G16)</f>
        <v>5130000</v>
      </c>
    </row>
    <row r="17" spans="1:10" ht="15" customHeight="1" x14ac:dyDescent="0.2">
      <c r="A17" s="43" t="s">
        <v>29</v>
      </c>
      <c r="B17" s="14">
        <v>2125000</v>
      </c>
      <c r="C17" s="43"/>
      <c r="D17" s="43"/>
      <c r="E17" s="14">
        <v>7850136</v>
      </c>
      <c r="F17" s="43"/>
      <c r="G17" s="14">
        <v>2110000</v>
      </c>
      <c r="I17" s="14">
        <f t="shared" si="1"/>
        <v>12085136</v>
      </c>
    </row>
    <row r="18" spans="1:10" ht="15" customHeight="1" x14ac:dyDescent="0.2">
      <c r="A18" s="43" t="s">
        <v>30</v>
      </c>
      <c r="B18" s="14">
        <v>985000</v>
      </c>
      <c r="C18" s="14">
        <v>399800</v>
      </c>
      <c r="D18" s="14">
        <v>1515000</v>
      </c>
      <c r="E18" s="14">
        <v>40675000</v>
      </c>
      <c r="F18" s="14">
        <v>900000</v>
      </c>
      <c r="G18" s="14">
        <v>36416415</v>
      </c>
      <c r="I18" s="14">
        <f t="shared" si="1"/>
        <v>80891215</v>
      </c>
    </row>
    <row r="19" spans="1:10" ht="15" customHeight="1" x14ac:dyDescent="0.2">
      <c r="A19" s="43" t="s">
        <v>31</v>
      </c>
      <c r="B19" s="43"/>
      <c r="C19" s="43"/>
      <c r="D19" s="43"/>
      <c r="E19" s="43"/>
      <c r="F19" s="43"/>
      <c r="G19" s="14">
        <v>775000</v>
      </c>
      <c r="I19" s="14">
        <f t="shared" si="1"/>
        <v>775000</v>
      </c>
    </row>
    <row r="20" spans="1:10" ht="15" customHeight="1" x14ac:dyDescent="0.2">
      <c r="A20" s="43" t="s">
        <v>32</v>
      </c>
      <c r="B20" s="43"/>
      <c r="C20" s="14">
        <v>505798</v>
      </c>
      <c r="D20" s="14">
        <v>53684</v>
      </c>
      <c r="E20" s="43"/>
      <c r="F20" s="43"/>
      <c r="G20" s="43"/>
      <c r="I20" s="14">
        <f t="shared" si="1"/>
        <v>559482</v>
      </c>
    </row>
    <row r="21" spans="1:10" ht="15" customHeight="1" x14ac:dyDescent="0.2">
      <c r="A21" s="43" t="s">
        <v>33</v>
      </c>
      <c r="B21" s="43"/>
      <c r="C21" s="14">
        <v>350000</v>
      </c>
      <c r="D21" s="43"/>
      <c r="E21" s="43"/>
      <c r="F21" s="43"/>
      <c r="G21" s="43"/>
      <c r="I21" s="14">
        <f t="shared" si="1"/>
        <v>350000</v>
      </c>
    </row>
    <row r="22" spans="1:10" ht="15" customHeight="1" x14ac:dyDescent="0.2">
      <c r="A22" s="43" t="s">
        <v>34</v>
      </c>
      <c r="B22" s="43"/>
      <c r="C22" s="43"/>
      <c r="D22" s="43"/>
      <c r="E22" s="14">
        <v>56175096</v>
      </c>
      <c r="F22" s="43"/>
      <c r="G22" s="14">
        <v>50341893</v>
      </c>
      <c r="I22" s="14">
        <f t="shared" si="1"/>
        <v>106516989</v>
      </c>
      <c r="J22" s="44" t="s">
        <v>82</v>
      </c>
    </row>
    <row r="23" spans="1:10" ht="15" customHeight="1" x14ac:dyDescent="0.2">
      <c r="A23" s="43" t="s">
        <v>35</v>
      </c>
      <c r="B23" s="43"/>
      <c r="C23" s="43"/>
      <c r="D23" s="43"/>
      <c r="E23" s="14">
        <v>665581</v>
      </c>
      <c r="F23" s="43"/>
      <c r="G23" s="14">
        <v>16000000</v>
      </c>
      <c r="I23" s="14">
        <f t="shared" si="1"/>
        <v>16665581</v>
      </c>
    </row>
    <row r="24" spans="1:10" ht="15" customHeight="1" x14ac:dyDescent="0.2">
      <c r="A24" s="43" t="s">
        <v>36</v>
      </c>
      <c r="B24" s="14">
        <v>195601658</v>
      </c>
      <c r="C24" s="14">
        <v>5426000</v>
      </c>
      <c r="D24" s="43"/>
      <c r="E24" s="43"/>
      <c r="F24" s="43"/>
      <c r="G24" s="14">
        <v>286939854</v>
      </c>
      <c r="I24" s="14">
        <f t="shared" si="1"/>
        <v>487967512</v>
      </c>
    </row>
    <row r="25" spans="1:10" ht="15" customHeight="1" x14ac:dyDescent="0.2">
      <c r="A25" s="43" t="s">
        <v>37</v>
      </c>
      <c r="B25" s="14">
        <v>21280000</v>
      </c>
      <c r="C25" s="14">
        <v>131280000</v>
      </c>
      <c r="D25" s="14">
        <v>118523669</v>
      </c>
      <c r="E25" s="14">
        <v>27765000</v>
      </c>
      <c r="F25" s="43"/>
      <c r="G25" s="14">
        <v>121884000</v>
      </c>
      <c r="I25" s="14">
        <f t="shared" si="1"/>
        <v>420732669</v>
      </c>
    </row>
    <row r="26" spans="1:10" ht="15" customHeight="1" x14ac:dyDescent="0.2">
      <c r="A26" s="43" t="s">
        <v>38</v>
      </c>
      <c r="B26" s="43"/>
      <c r="C26" s="43"/>
      <c r="D26" s="43"/>
      <c r="E26" s="43"/>
      <c r="F26" s="14">
        <v>501715</v>
      </c>
      <c r="G26" s="43"/>
      <c r="I26" s="14">
        <f t="shared" si="1"/>
        <v>501715</v>
      </c>
    </row>
    <row r="27" spans="1:10" ht="15" customHeight="1" x14ac:dyDescent="0.2">
      <c r="A27" s="43" t="s">
        <v>39</v>
      </c>
      <c r="B27" s="14">
        <v>4207958</v>
      </c>
      <c r="C27" s="14">
        <v>830000</v>
      </c>
      <c r="D27" s="14">
        <v>8600000</v>
      </c>
      <c r="E27" s="14">
        <v>1045000</v>
      </c>
      <c r="F27" s="43"/>
      <c r="G27" s="14">
        <v>20279082</v>
      </c>
      <c r="I27" s="14">
        <f t="shared" si="1"/>
        <v>34962040</v>
      </c>
    </row>
    <row r="28" spans="1:10" ht="15" customHeight="1" x14ac:dyDescent="0.2">
      <c r="A28" s="43" t="s">
        <v>40</v>
      </c>
      <c r="B28" s="43"/>
      <c r="C28" s="14">
        <v>134016</v>
      </c>
      <c r="D28" s="43"/>
      <c r="E28" s="43"/>
      <c r="F28" s="43"/>
      <c r="G28" s="14">
        <v>225000</v>
      </c>
      <c r="I28" s="14">
        <f t="shared" si="1"/>
        <v>359016</v>
      </c>
    </row>
    <row r="29" spans="1:10" ht="15" customHeight="1" x14ac:dyDescent="0.2">
      <c r="A29" s="43" t="s">
        <v>41</v>
      </c>
      <c r="B29" s="43"/>
      <c r="C29" s="14">
        <v>2931210</v>
      </c>
      <c r="D29" s="43"/>
      <c r="E29" s="43"/>
      <c r="F29" s="43"/>
      <c r="G29" s="43"/>
      <c r="I29" s="14">
        <f t="shared" si="1"/>
        <v>2931210</v>
      </c>
    </row>
    <row r="30" spans="1:10" ht="15" customHeight="1" x14ac:dyDescent="0.2">
      <c r="A30" s="43" t="s">
        <v>42</v>
      </c>
      <c r="B30" s="43"/>
      <c r="C30" s="14">
        <v>17288577</v>
      </c>
      <c r="D30" s="43"/>
      <c r="E30" s="43"/>
      <c r="F30" s="43"/>
      <c r="G30" s="43"/>
      <c r="I30" s="14">
        <f t="shared" si="1"/>
        <v>17288577</v>
      </c>
    </row>
    <row r="31" spans="1:10" ht="15" customHeight="1" x14ac:dyDescent="0.2">
      <c r="A31" s="43" t="s">
        <v>43</v>
      </c>
      <c r="B31" s="43"/>
      <c r="C31" s="14">
        <v>2950000</v>
      </c>
      <c r="D31" s="43"/>
      <c r="E31" s="43"/>
      <c r="F31" s="43"/>
      <c r="G31" s="14">
        <v>6000000</v>
      </c>
      <c r="I31" s="14">
        <f t="shared" si="1"/>
        <v>8950000</v>
      </c>
    </row>
    <row r="32" spans="1:10" ht="15" customHeight="1" x14ac:dyDescent="0.2">
      <c r="A32" s="43" t="s">
        <v>44</v>
      </c>
      <c r="B32" s="14">
        <v>2000000</v>
      </c>
      <c r="C32" s="14">
        <v>12905000</v>
      </c>
      <c r="D32" s="14">
        <v>85690282</v>
      </c>
      <c r="E32" s="43"/>
      <c r="F32" s="43"/>
      <c r="G32" s="14">
        <v>10000000</v>
      </c>
      <c r="I32" s="14">
        <f t="shared" si="1"/>
        <v>110595282</v>
      </c>
    </row>
    <row r="33" spans="1:9" ht="15" customHeight="1" x14ac:dyDescent="0.2">
      <c r="A33" s="43" t="s">
        <v>45</v>
      </c>
      <c r="B33" s="43"/>
      <c r="C33" s="43"/>
      <c r="D33" s="43"/>
      <c r="E33" s="43"/>
      <c r="F33" s="43"/>
      <c r="G33" s="14">
        <v>300000</v>
      </c>
      <c r="I33" s="14">
        <f t="shared" si="1"/>
        <v>300000</v>
      </c>
    </row>
    <row r="34" spans="1:9" ht="15" customHeight="1" x14ac:dyDescent="0.2">
      <c r="A34" s="43" t="s">
        <v>46</v>
      </c>
      <c r="B34" s="14">
        <v>10000000</v>
      </c>
      <c r="C34" s="43"/>
      <c r="D34" s="43"/>
      <c r="E34" s="14">
        <v>4407841</v>
      </c>
      <c r="F34" s="14">
        <v>15788854</v>
      </c>
      <c r="G34" s="14">
        <v>65283750</v>
      </c>
      <c r="I34" s="14">
        <f t="shared" si="1"/>
        <v>95480445</v>
      </c>
    </row>
    <row r="35" spans="1:9" ht="15" customHeight="1" x14ac:dyDescent="0.2">
      <c r="A35" s="43" t="s">
        <v>47</v>
      </c>
      <c r="B35" s="14">
        <v>38488165</v>
      </c>
      <c r="C35" s="14">
        <v>10445000</v>
      </c>
      <c r="D35" s="14">
        <v>19369000</v>
      </c>
      <c r="E35" s="14">
        <v>14341093</v>
      </c>
      <c r="F35" s="14">
        <v>4000000</v>
      </c>
      <c r="G35" s="14">
        <v>60475412</v>
      </c>
      <c r="I35" s="14">
        <f t="shared" si="1"/>
        <v>147118670</v>
      </c>
    </row>
    <row r="36" spans="1:9" ht="15" customHeight="1" x14ac:dyDescent="0.2">
      <c r="A36" s="43" t="s">
        <v>48</v>
      </c>
      <c r="B36" s="14">
        <v>26692490</v>
      </c>
      <c r="C36" s="14">
        <v>30895123</v>
      </c>
      <c r="D36" s="14">
        <v>5320066</v>
      </c>
      <c r="E36" s="14">
        <v>1502500</v>
      </c>
      <c r="F36" s="43"/>
      <c r="G36" s="14">
        <v>34360000</v>
      </c>
      <c r="I36" s="14">
        <f t="shared" si="1"/>
        <v>98770179</v>
      </c>
    </row>
    <row r="37" spans="1:9" ht="15" customHeight="1" x14ac:dyDescent="0.2">
      <c r="A37" s="43" t="s">
        <v>49</v>
      </c>
      <c r="B37" s="14">
        <v>38582097</v>
      </c>
      <c r="C37" s="14">
        <v>108951560</v>
      </c>
      <c r="D37" s="43"/>
      <c r="E37" s="14">
        <v>141714993</v>
      </c>
      <c r="F37" s="14">
        <v>17543440</v>
      </c>
      <c r="G37" s="14">
        <v>53505735</v>
      </c>
      <c r="I37" s="14">
        <f t="shared" si="1"/>
        <v>360297825</v>
      </c>
    </row>
    <row r="38" spans="1:9" ht="15" customHeight="1" x14ac:dyDescent="0.2">
      <c r="A38" s="43" t="s">
        <v>50</v>
      </c>
      <c r="B38" s="14">
        <v>2010000</v>
      </c>
      <c r="C38" s="43"/>
      <c r="D38" s="43"/>
      <c r="E38" s="43"/>
      <c r="F38" s="43"/>
      <c r="G38" s="43"/>
      <c r="I38" s="14">
        <f t="shared" si="1"/>
        <v>2010000</v>
      </c>
    </row>
    <row r="39" spans="1:9" ht="15" customHeight="1" x14ac:dyDescent="0.2">
      <c r="A39" s="43" t="s">
        <v>51</v>
      </c>
      <c r="B39" s="14">
        <v>9743014</v>
      </c>
      <c r="C39" s="14">
        <v>1100000</v>
      </c>
      <c r="D39" s="43"/>
      <c r="E39" s="14">
        <v>7263754</v>
      </c>
      <c r="F39" s="43"/>
      <c r="G39" s="14">
        <v>115536609</v>
      </c>
      <c r="I39" s="14">
        <f t="shared" si="1"/>
        <v>133643377</v>
      </c>
    </row>
    <row r="40" spans="1:9" ht="15" customHeight="1" x14ac:dyDescent="0.2">
      <c r="A40" s="43" t="s">
        <v>52</v>
      </c>
      <c r="B40" s="14">
        <v>35430000</v>
      </c>
      <c r="C40" s="14">
        <v>88052500</v>
      </c>
      <c r="D40" s="43"/>
      <c r="E40" s="14">
        <v>378392000</v>
      </c>
      <c r="F40" s="14">
        <v>4692816</v>
      </c>
      <c r="G40" s="14">
        <v>253035000</v>
      </c>
      <c r="I40" s="14">
        <f t="shared" si="1"/>
        <v>759602316</v>
      </c>
    </row>
    <row r="41" spans="1:9" ht="15" customHeight="1" x14ac:dyDescent="0.2">
      <c r="A41" s="43" t="s">
        <v>53</v>
      </c>
      <c r="B41" s="14">
        <v>5000000</v>
      </c>
      <c r="C41" s="14">
        <v>6000000</v>
      </c>
      <c r="D41" s="43"/>
      <c r="E41" s="14">
        <v>2000000</v>
      </c>
      <c r="F41" s="43"/>
      <c r="G41" s="14">
        <v>3000000</v>
      </c>
      <c r="I41" s="14">
        <f t="shared" si="1"/>
        <v>16000000</v>
      </c>
    </row>
    <row r="42" spans="1:9" ht="15" customHeight="1" x14ac:dyDescent="0.2">
      <c r="A42" s="43" t="s">
        <v>54</v>
      </c>
      <c r="B42" s="14">
        <v>3000000</v>
      </c>
      <c r="C42" s="43"/>
      <c r="D42" s="43"/>
      <c r="E42" s="14">
        <v>3000000</v>
      </c>
      <c r="F42" s="43"/>
      <c r="G42" s="14">
        <v>22614000</v>
      </c>
      <c r="I42" s="14">
        <f t="shared" si="1"/>
        <v>28614000</v>
      </c>
    </row>
    <row r="43" spans="1:9" ht="15" customHeight="1" x14ac:dyDescent="0.2">
      <c r="A43" s="43" t="s">
        <v>55</v>
      </c>
      <c r="B43" s="14">
        <v>990000</v>
      </c>
      <c r="C43" s="43"/>
      <c r="D43" s="43"/>
      <c r="E43" s="14">
        <v>817116</v>
      </c>
      <c r="F43" s="43"/>
      <c r="G43" s="14">
        <v>1956800</v>
      </c>
      <c r="I43" s="14">
        <f t="shared" si="1"/>
        <v>3763916</v>
      </c>
    </row>
    <row r="44" spans="1:9" ht="15" customHeight="1" x14ac:dyDescent="0.2">
      <c r="A44" s="43" t="s">
        <v>56</v>
      </c>
      <c r="B44" s="14">
        <v>1567000</v>
      </c>
      <c r="C44" s="14">
        <v>1125663</v>
      </c>
      <c r="D44" s="43"/>
      <c r="E44" s="43"/>
      <c r="F44" s="43"/>
      <c r="G44" s="14">
        <v>1000000</v>
      </c>
      <c r="I44" s="14">
        <f t="shared" si="1"/>
        <v>3692663</v>
      </c>
    </row>
    <row r="45" spans="1:9" ht="15" customHeight="1" x14ac:dyDescent="0.2">
      <c r="A45" s="43" t="s">
        <v>57</v>
      </c>
      <c r="B45" s="43"/>
      <c r="C45" s="14">
        <v>940000</v>
      </c>
      <c r="D45" s="43"/>
      <c r="E45" s="43"/>
      <c r="F45" s="45"/>
      <c r="G45" s="14">
        <v>10290000</v>
      </c>
      <c r="I45" s="14">
        <f t="shared" si="1"/>
        <v>11230000</v>
      </c>
    </row>
    <row r="46" spans="1:9" ht="15" customHeight="1" x14ac:dyDescent="0.2">
      <c r="A46" s="43" t="s">
        <v>58</v>
      </c>
      <c r="B46" s="14">
        <v>357397</v>
      </c>
      <c r="C46" s="14">
        <v>1084000</v>
      </c>
      <c r="D46" s="43"/>
      <c r="E46" s="14">
        <v>3000000</v>
      </c>
      <c r="F46" s="43"/>
      <c r="G46" s="14">
        <v>4015213</v>
      </c>
      <c r="I46" s="14">
        <f t="shared" si="1"/>
        <v>8456610</v>
      </c>
    </row>
    <row r="47" spans="1:9" ht="15" customHeight="1" x14ac:dyDescent="0.2">
      <c r="A47" s="43" t="s">
        <v>59</v>
      </c>
      <c r="B47" s="14">
        <v>88859105</v>
      </c>
      <c r="C47" s="14">
        <v>9690074</v>
      </c>
      <c r="D47" s="14">
        <v>1160427278</v>
      </c>
      <c r="E47" s="43"/>
      <c r="F47" s="43"/>
      <c r="G47" s="43"/>
      <c r="I47" s="14">
        <f t="shared" si="1"/>
        <v>1258976457</v>
      </c>
    </row>
    <row r="48" spans="1:9" ht="15" customHeight="1" x14ac:dyDescent="0.2">
      <c r="A48" s="43" t="s">
        <v>60</v>
      </c>
      <c r="B48" s="14">
        <v>150000</v>
      </c>
      <c r="C48" s="43"/>
      <c r="D48" s="43"/>
      <c r="E48" s="43"/>
      <c r="F48" s="43"/>
      <c r="G48" s="14">
        <v>3155000</v>
      </c>
      <c r="I48" s="14">
        <f t="shared" si="1"/>
        <v>3305000</v>
      </c>
    </row>
    <row r="49" spans="1:9" ht="15" customHeight="1" x14ac:dyDescent="0.2">
      <c r="A49" s="43" t="s">
        <v>61</v>
      </c>
      <c r="B49" s="43"/>
      <c r="C49" s="43"/>
      <c r="D49" s="43"/>
      <c r="E49" s="14">
        <v>1550000</v>
      </c>
      <c r="F49" s="43"/>
      <c r="G49" s="43"/>
      <c r="I49" s="14">
        <f t="shared" si="1"/>
        <v>1550000</v>
      </c>
    </row>
    <row r="50" spans="1:9" ht="15" customHeight="1" x14ac:dyDescent="0.2">
      <c r="A50" s="43" t="s">
        <v>62</v>
      </c>
      <c r="B50" s="14">
        <v>477500000</v>
      </c>
      <c r="C50" s="43"/>
      <c r="D50" s="43"/>
      <c r="E50" s="14">
        <v>828753665</v>
      </c>
      <c r="F50" s="43"/>
      <c r="G50" s="14">
        <v>50968140</v>
      </c>
      <c r="I50" s="14">
        <f t="shared" si="1"/>
        <v>1357221805</v>
      </c>
    </row>
    <row r="51" spans="1:9" ht="15" customHeight="1" x14ac:dyDescent="0.2">
      <c r="A51" s="43" t="s">
        <v>63</v>
      </c>
      <c r="B51" s="43"/>
      <c r="C51" s="43"/>
      <c r="D51" s="43"/>
      <c r="E51" s="43"/>
      <c r="F51" s="43"/>
      <c r="G51" s="14">
        <v>5825620</v>
      </c>
      <c r="I51" s="14">
        <f t="shared" si="1"/>
        <v>5825620</v>
      </c>
    </row>
    <row r="52" spans="1:9" ht="15" customHeight="1" x14ac:dyDescent="0.2">
      <c r="A52" s="43" t="s">
        <v>64</v>
      </c>
      <c r="B52" s="43"/>
      <c r="C52" s="43"/>
      <c r="D52" s="43"/>
      <c r="E52" s="43"/>
      <c r="F52" s="43"/>
      <c r="G52" s="14">
        <v>7782025</v>
      </c>
      <c r="I52" s="14">
        <f t="shared" si="1"/>
        <v>7782025</v>
      </c>
    </row>
    <row r="53" spans="1:9" ht="15" customHeight="1" x14ac:dyDescent="0.2">
      <c r="A53" s="43" t="s">
        <v>65</v>
      </c>
      <c r="B53" s="43"/>
      <c r="C53" s="43"/>
      <c r="D53" s="43"/>
      <c r="E53" s="14">
        <v>6094000</v>
      </c>
      <c r="F53" s="43"/>
      <c r="G53" s="43"/>
      <c r="I53" s="14">
        <f t="shared" si="1"/>
        <v>6094000</v>
      </c>
    </row>
    <row r="54" spans="1:9" ht="15" customHeight="1" x14ac:dyDescent="0.2">
      <c r="A54" s="43" t="s">
        <v>66</v>
      </c>
      <c r="B54" s="14">
        <v>28800000</v>
      </c>
      <c r="C54" s="43"/>
      <c r="D54" s="43"/>
      <c r="E54" s="43"/>
      <c r="F54" s="43"/>
      <c r="G54" s="14">
        <v>30000000</v>
      </c>
      <c r="I54" s="14">
        <f t="shared" si="1"/>
        <v>58800000</v>
      </c>
    </row>
    <row r="55" spans="1:9" ht="15" customHeight="1" x14ac:dyDescent="0.2">
      <c r="A55" s="43" t="s">
        <v>67</v>
      </c>
      <c r="B55" s="14">
        <v>9107000</v>
      </c>
      <c r="C55" s="43"/>
      <c r="D55" s="43"/>
      <c r="E55" s="43"/>
      <c r="F55" s="43"/>
      <c r="G55" s="14">
        <v>22000000</v>
      </c>
      <c r="I55" s="14">
        <f t="shared" si="1"/>
        <v>31107000</v>
      </c>
    </row>
    <row r="56" spans="1:9" ht="15" customHeight="1" x14ac:dyDescent="0.2">
      <c r="A56" s="43" t="s">
        <v>68</v>
      </c>
      <c r="B56" s="43"/>
      <c r="C56" s="43"/>
      <c r="D56" s="43"/>
      <c r="E56" s="43"/>
      <c r="F56" s="43"/>
      <c r="G56" s="14">
        <v>15000000</v>
      </c>
      <c r="I56" s="14">
        <f t="shared" si="1"/>
        <v>15000000</v>
      </c>
    </row>
    <row r="57" spans="1:9" ht="15" customHeight="1" x14ac:dyDescent="0.2">
      <c r="A57" s="43" t="s">
        <v>69</v>
      </c>
      <c r="B57" s="15">
        <v>2343450</v>
      </c>
      <c r="C57" s="17"/>
      <c r="D57" s="17"/>
      <c r="E57" s="17"/>
      <c r="F57" s="17"/>
      <c r="G57" s="17">
        <v>865000</v>
      </c>
      <c r="I57" s="15">
        <f t="shared" si="1"/>
        <v>3208450</v>
      </c>
    </row>
    <row r="58" spans="1:9" ht="15" customHeight="1" x14ac:dyDescent="0.2">
      <c r="A58" s="43" t="s">
        <v>27</v>
      </c>
      <c r="B58" s="16">
        <f t="shared" ref="B58:G58" si="2">SUM(B16:B57)</f>
        <v>1004819334</v>
      </c>
      <c r="C58" s="16">
        <f t="shared" si="2"/>
        <v>433284321</v>
      </c>
      <c r="D58" s="16">
        <f t="shared" si="2"/>
        <v>1399498979</v>
      </c>
      <c r="E58" s="16">
        <f t="shared" si="2"/>
        <v>1527012775</v>
      </c>
      <c r="F58" s="16">
        <f t="shared" si="2"/>
        <v>43426825</v>
      </c>
      <c r="G58" s="16">
        <f t="shared" si="2"/>
        <v>1317069548</v>
      </c>
      <c r="I58" s="16">
        <f>SUM(I16:I57)</f>
        <v>5725111782</v>
      </c>
    </row>
    <row r="59" spans="1:9" ht="15" customHeight="1" x14ac:dyDescent="0.2">
      <c r="G59" s="28"/>
    </row>
    <row r="60" spans="1:9" ht="15" customHeight="1" x14ac:dyDescent="0.2">
      <c r="G60" s="27"/>
    </row>
    <row r="61" spans="1:9" ht="15" customHeight="1" x14ac:dyDescent="0.2">
      <c r="E61" s="27">
        <f>+E58</f>
        <v>1527012775</v>
      </c>
      <c r="G61" s="27">
        <v>866598978</v>
      </c>
      <c r="H61" s="72" t="s">
        <v>86</v>
      </c>
    </row>
    <row r="62" spans="1:9" x14ac:dyDescent="0.2">
      <c r="E62" s="29">
        <f>-E22</f>
        <v>-56175096</v>
      </c>
      <c r="G62" s="29">
        <v>450470570</v>
      </c>
      <c r="H62" s="72" t="s">
        <v>87</v>
      </c>
    </row>
    <row r="63" spans="1:9" x14ac:dyDescent="0.2">
      <c r="E63" s="27">
        <f>SUM(E61:E62)</f>
        <v>1470837679</v>
      </c>
      <c r="G63" s="27">
        <f>+G61+G62</f>
        <v>1317069548</v>
      </c>
      <c r="H63" s="73"/>
    </row>
    <row r="64" spans="1:9" x14ac:dyDescent="0.2">
      <c r="G64" s="29">
        <v>-50341893</v>
      </c>
      <c r="H64" s="73"/>
    </row>
    <row r="65" spans="7:8" x14ac:dyDescent="0.2">
      <c r="G65" s="27">
        <f>+G63+G64</f>
        <v>1266727655</v>
      </c>
      <c r="H65" s="73"/>
    </row>
  </sheetData>
  <mergeCells count="8">
    <mergeCell ref="A14:C14"/>
    <mergeCell ref="F9:J9"/>
    <mergeCell ref="F10:J10"/>
    <mergeCell ref="A2:D2"/>
    <mergeCell ref="F2:I4"/>
    <mergeCell ref="A4:D4"/>
    <mergeCell ref="F6:J6"/>
    <mergeCell ref="F8:J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286A-0372-48DC-B683-E659F8BF40A0}">
  <dimension ref="A1:J67"/>
  <sheetViews>
    <sheetView showRuler="0" topLeftCell="A4" workbookViewId="0">
      <selection activeCell="J23" sqref="J23"/>
    </sheetView>
  </sheetViews>
  <sheetFormatPr defaultColWidth="13.7109375" defaultRowHeight="12.75" x14ac:dyDescent="0.2"/>
  <cols>
    <col min="1" max="1" width="23.7109375" style="11" customWidth="1"/>
    <col min="2" max="2" width="16.7109375" style="11" customWidth="1"/>
    <col min="3" max="3" width="20.42578125" style="11" customWidth="1"/>
    <col min="4" max="6" width="13.7109375" style="11"/>
    <col min="7" max="7" width="15.5703125" style="11" bestFit="1" customWidth="1"/>
    <col min="8" max="8" width="0.5703125" style="11" customWidth="1"/>
    <col min="9" max="9" width="13.7109375" style="11"/>
    <col min="10" max="10" width="56.7109375" style="11" customWidth="1"/>
    <col min="11" max="16384" width="13.7109375" style="11"/>
  </cols>
  <sheetData>
    <row r="1" spans="1:10" ht="15" customHeight="1" x14ac:dyDescent="0.2">
      <c r="A1" s="10"/>
    </row>
    <row r="2" spans="1:10" ht="15" customHeight="1" x14ac:dyDescent="0.2">
      <c r="A2" s="67" t="s">
        <v>8</v>
      </c>
      <c r="B2" s="65"/>
      <c r="C2" s="65"/>
      <c r="D2" s="65"/>
      <c r="F2" s="67" t="s">
        <v>73</v>
      </c>
      <c r="G2" s="65"/>
      <c r="H2" s="65"/>
      <c r="I2" s="67"/>
    </row>
    <row r="3" spans="1:10" ht="15" customHeight="1" x14ac:dyDescent="0.2">
      <c r="F3" s="65"/>
      <c r="G3" s="65"/>
      <c r="H3" s="65"/>
      <c r="I3" s="65"/>
    </row>
    <row r="4" spans="1:10" ht="15" customHeight="1" x14ac:dyDescent="0.2">
      <c r="A4" s="63" t="s">
        <v>72</v>
      </c>
      <c r="B4" s="65"/>
      <c r="C4" s="65"/>
      <c r="D4" s="65"/>
      <c r="F4" s="65"/>
      <c r="G4" s="65"/>
      <c r="H4" s="65"/>
      <c r="I4" s="65"/>
    </row>
    <row r="5" spans="1:10" ht="15" customHeight="1" x14ac:dyDescent="0.2">
      <c r="B5" s="12" t="s">
        <v>9</v>
      </c>
      <c r="C5" s="12" t="s">
        <v>10</v>
      </c>
      <c r="D5" s="12" t="s">
        <v>11</v>
      </c>
    </row>
    <row r="6" spans="1:10" ht="15" customHeight="1" x14ac:dyDescent="0.2">
      <c r="A6" s="13" t="s">
        <v>12</v>
      </c>
      <c r="B6" s="14">
        <f>+B58</f>
        <v>1004819334</v>
      </c>
      <c r="C6" s="10"/>
      <c r="D6" s="14">
        <f>+B6+C6</f>
        <v>1004819334</v>
      </c>
      <c r="F6" s="63"/>
      <c r="G6" s="65"/>
      <c r="H6" s="65"/>
      <c r="I6" s="65"/>
      <c r="J6" s="65"/>
    </row>
    <row r="7" spans="1:10" ht="15" customHeight="1" x14ac:dyDescent="0.2">
      <c r="A7" s="13" t="s">
        <v>13</v>
      </c>
      <c r="B7" s="14">
        <f>+C58</f>
        <v>433284321</v>
      </c>
      <c r="D7" s="14">
        <f>+B7+C7</f>
        <v>433284321</v>
      </c>
    </row>
    <row r="8" spans="1:10" ht="15" customHeight="1" x14ac:dyDescent="0.2">
      <c r="A8" s="13" t="s">
        <v>14</v>
      </c>
      <c r="B8" s="14">
        <f>+D58</f>
        <v>1399498979</v>
      </c>
      <c r="C8" s="14">
        <f>+E58</f>
        <v>1527012775</v>
      </c>
      <c r="D8" s="14">
        <f>+B8+C8</f>
        <v>2926511754</v>
      </c>
      <c r="F8" s="66"/>
      <c r="G8" s="65"/>
      <c r="H8" s="65"/>
      <c r="I8" s="65"/>
      <c r="J8" s="65"/>
    </row>
    <row r="9" spans="1:10" ht="32.450000000000003" customHeight="1" x14ac:dyDescent="0.2">
      <c r="A9" s="13" t="s">
        <v>15</v>
      </c>
      <c r="B9" s="15">
        <f>+F58</f>
        <v>43426825</v>
      </c>
      <c r="C9" s="15">
        <f>+G58</f>
        <v>866598978</v>
      </c>
      <c r="D9" s="15">
        <f>+B9+C9</f>
        <v>910025803</v>
      </c>
      <c r="E9" s="10" t="s">
        <v>16</v>
      </c>
      <c r="F9" s="66" t="s">
        <v>17</v>
      </c>
      <c r="G9" s="65"/>
      <c r="H9" s="65"/>
      <c r="I9" s="65"/>
    </row>
    <row r="10" spans="1:10" ht="15" customHeight="1" x14ac:dyDescent="0.2">
      <c r="B10" s="16">
        <f>SUM(B6:B9)</f>
        <v>2881029459</v>
      </c>
      <c r="C10" s="16">
        <f>SUM(C6:C9)</f>
        <v>2393611753</v>
      </c>
      <c r="D10" s="16">
        <f>+B10+C10</f>
        <v>5274641212</v>
      </c>
      <c r="E10" s="63" t="s">
        <v>18</v>
      </c>
      <c r="F10" s="63"/>
    </row>
    <row r="11" spans="1:10" ht="15" customHeight="1" x14ac:dyDescent="0.2">
      <c r="B11" s="17"/>
    </row>
    <row r="12" spans="1:10" ht="15" customHeight="1" thickBot="1" x14ac:dyDescent="0.25">
      <c r="B12" s="18">
        <f>+B10</f>
        <v>2881029459</v>
      </c>
      <c r="C12" s="18">
        <f>+C10</f>
        <v>2393611753</v>
      </c>
      <c r="D12" s="18">
        <f>+D10</f>
        <v>5274641212</v>
      </c>
    </row>
    <row r="13" spans="1:10" ht="15" customHeight="1" thickTop="1" x14ac:dyDescent="0.2">
      <c r="B13" s="19"/>
      <c r="C13" s="19"/>
      <c r="D13" s="19"/>
    </row>
    <row r="14" spans="1:10" ht="32.450000000000003" customHeight="1" x14ac:dyDescent="0.2">
      <c r="A14" s="64" t="s">
        <v>19</v>
      </c>
      <c r="B14" s="65"/>
      <c r="C14" s="65"/>
    </row>
    <row r="15" spans="1:10" ht="15" customHeight="1" x14ac:dyDescent="0.2">
      <c r="A15" s="17" t="s">
        <v>20</v>
      </c>
      <c r="B15" s="20" t="s">
        <v>21</v>
      </c>
      <c r="C15" s="20" t="s">
        <v>22</v>
      </c>
      <c r="D15" s="20" t="s">
        <v>23</v>
      </c>
      <c r="E15" s="20" t="s">
        <v>24</v>
      </c>
      <c r="F15" s="20" t="s">
        <v>25</v>
      </c>
      <c r="G15" s="20" t="s">
        <v>26</v>
      </c>
      <c r="I15" s="20" t="s">
        <v>27</v>
      </c>
    </row>
    <row r="16" spans="1:10" ht="15" customHeight="1" x14ac:dyDescent="0.2">
      <c r="A16" s="21" t="s">
        <v>28</v>
      </c>
      <c r="B16" s="21"/>
      <c r="C16" s="21"/>
      <c r="D16" s="21"/>
      <c r="E16" s="21"/>
      <c r="F16" s="21"/>
      <c r="G16" s="16">
        <v>5130000</v>
      </c>
      <c r="I16" s="16">
        <f t="shared" ref="I16:I57" si="0">SUM(B16:G16)</f>
        <v>5130000</v>
      </c>
    </row>
    <row r="17" spans="1:10" ht="15" customHeight="1" x14ac:dyDescent="0.2">
      <c r="A17" s="10" t="s">
        <v>29</v>
      </c>
      <c r="B17" s="14">
        <v>2125000</v>
      </c>
      <c r="C17" s="10"/>
      <c r="D17" s="10"/>
      <c r="E17" s="14">
        <v>7850136</v>
      </c>
      <c r="F17" s="10"/>
      <c r="G17" s="14">
        <v>2110000</v>
      </c>
      <c r="I17" s="14">
        <f t="shared" si="0"/>
        <v>12085136</v>
      </c>
    </row>
    <row r="18" spans="1:10" ht="15" customHeight="1" x14ac:dyDescent="0.2">
      <c r="A18" s="10" t="s">
        <v>30</v>
      </c>
      <c r="B18" s="14">
        <v>985000</v>
      </c>
      <c r="C18" s="14">
        <v>399800</v>
      </c>
      <c r="D18" s="14">
        <v>1515000</v>
      </c>
      <c r="E18" s="14">
        <v>40675000</v>
      </c>
      <c r="F18" s="14">
        <v>900000</v>
      </c>
      <c r="G18" s="14">
        <v>4014674</v>
      </c>
      <c r="I18" s="14">
        <f t="shared" si="0"/>
        <v>48489474</v>
      </c>
    </row>
    <row r="19" spans="1:10" ht="15" customHeight="1" x14ac:dyDescent="0.2">
      <c r="A19" s="10" t="s">
        <v>31</v>
      </c>
      <c r="B19" s="10"/>
      <c r="C19" s="10"/>
      <c r="D19" s="10"/>
      <c r="E19" s="10"/>
      <c r="F19" s="10"/>
      <c r="G19" s="14">
        <v>775000</v>
      </c>
      <c r="I19" s="14">
        <f t="shared" si="0"/>
        <v>775000</v>
      </c>
    </row>
    <row r="20" spans="1:10" ht="15" customHeight="1" x14ac:dyDescent="0.2">
      <c r="A20" s="10" t="s">
        <v>32</v>
      </c>
      <c r="B20" s="10"/>
      <c r="C20" s="14">
        <v>505798</v>
      </c>
      <c r="D20" s="14">
        <v>53684</v>
      </c>
      <c r="E20" s="10"/>
      <c r="F20" s="10"/>
      <c r="G20" s="10"/>
      <c r="I20" s="14">
        <f t="shared" si="0"/>
        <v>559482</v>
      </c>
    </row>
    <row r="21" spans="1:10" ht="15" customHeight="1" x14ac:dyDescent="0.2">
      <c r="A21" s="10" t="s">
        <v>33</v>
      </c>
      <c r="B21" s="10"/>
      <c r="C21" s="14">
        <v>350000</v>
      </c>
      <c r="D21" s="10"/>
      <c r="E21" s="10"/>
      <c r="F21" s="10"/>
      <c r="G21" s="10"/>
      <c r="I21" s="14">
        <f t="shared" si="0"/>
        <v>350000</v>
      </c>
    </row>
    <row r="22" spans="1:10" ht="15" customHeight="1" x14ac:dyDescent="0.2">
      <c r="A22" s="10" t="s">
        <v>34</v>
      </c>
      <c r="B22" s="10"/>
      <c r="C22" s="10"/>
      <c r="D22" s="10"/>
      <c r="E22" s="14">
        <v>56175096</v>
      </c>
      <c r="F22" s="10"/>
      <c r="G22" s="14">
        <v>50341893</v>
      </c>
      <c r="I22" s="14">
        <f t="shared" si="0"/>
        <v>106516989</v>
      </c>
      <c r="J22" s="11" t="s">
        <v>82</v>
      </c>
    </row>
    <row r="23" spans="1:10" ht="15" customHeight="1" x14ac:dyDescent="0.2">
      <c r="A23" s="10" t="s">
        <v>35</v>
      </c>
      <c r="B23" s="10"/>
      <c r="C23" s="10"/>
      <c r="D23" s="10"/>
      <c r="E23" s="14">
        <v>665581</v>
      </c>
      <c r="F23" s="10"/>
      <c r="G23" s="14">
        <v>16000000</v>
      </c>
      <c r="I23" s="14">
        <f t="shared" si="0"/>
        <v>16665581</v>
      </c>
    </row>
    <row r="24" spans="1:10" ht="15" customHeight="1" x14ac:dyDescent="0.2">
      <c r="A24" s="10" t="s">
        <v>36</v>
      </c>
      <c r="B24" s="14">
        <v>195601658</v>
      </c>
      <c r="C24" s="14">
        <v>5426000</v>
      </c>
      <c r="D24" s="10"/>
      <c r="E24" s="10"/>
      <c r="F24" s="10"/>
      <c r="G24" s="14">
        <v>277719854</v>
      </c>
      <c r="I24" s="14">
        <f t="shared" si="0"/>
        <v>478747512</v>
      </c>
    </row>
    <row r="25" spans="1:10" ht="15" customHeight="1" x14ac:dyDescent="0.2">
      <c r="A25" s="10" t="s">
        <v>37</v>
      </c>
      <c r="B25" s="14">
        <v>21280000</v>
      </c>
      <c r="C25" s="14">
        <v>131280000</v>
      </c>
      <c r="D25" s="14">
        <v>118523669</v>
      </c>
      <c r="E25" s="14">
        <v>27765000</v>
      </c>
      <c r="F25" s="10"/>
      <c r="G25" s="14">
        <v>105499000</v>
      </c>
      <c r="I25" s="14">
        <f t="shared" si="0"/>
        <v>404347669</v>
      </c>
    </row>
    <row r="26" spans="1:10" ht="15" customHeight="1" x14ac:dyDescent="0.2">
      <c r="A26" s="10" t="s">
        <v>38</v>
      </c>
      <c r="B26" s="10"/>
      <c r="C26" s="10"/>
      <c r="D26" s="10"/>
      <c r="E26" s="10"/>
      <c r="F26" s="14">
        <v>501715</v>
      </c>
      <c r="G26" s="10"/>
      <c r="I26" s="14">
        <f t="shared" si="0"/>
        <v>501715</v>
      </c>
    </row>
    <row r="27" spans="1:10" ht="15" customHeight="1" x14ac:dyDescent="0.2">
      <c r="A27" s="10" t="s">
        <v>39</v>
      </c>
      <c r="B27" s="14">
        <v>4207958</v>
      </c>
      <c r="C27" s="14">
        <v>830000</v>
      </c>
      <c r="D27" s="14">
        <v>8600000</v>
      </c>
      <c r="E27" s="14">
        <v>1045000</v>
      </c>
      <c r="F27" s="10"/>
      <c r="G27" s="14">
        <v>4504820</v>
      </c>
      <c r="I27" s="14">
        <f t="shared" si="0"/>
        <v>19187778</v>
      </c>
    </row>
    <row r="28" spans="1:10" ht="15" customHeight="1" x14ac:dyDescent="0.2">
      <c r="A28" s="10" t="s">
        <v>40</v>
      </c>
      <c r="B28" s="10"/>
      <c r="C28" s="14">
        <v>134016</v>
      </c>
      <c r="D28" s="10"/>
      <c r="E28" s="10"/>
      <c r="F28" s="10"/>
      <c r="G28" s="14">
        <v>225000</v>
      </c>
      <c r="I28" s="14">
        <f t="shared" si="0"/>
        <v>359016</v>
      </c>
    </row>
    <row r="29" spans="1:10" ht="15" customHeight="1" x14ac:dyDescent="0.2">
      <c r="A29" s="10" t="s">
        <v>41</v>
      </c>
      <c r="B29" s="10"/>
      <c r="C29" s="14">
        <v>2931210</v>
      </c>
      <c r="D29" s="10"/>
      <c r="E29" s="10"/>
      <c r="F29" s="10"/>
      <c r="G29" s="10"/>
      <c r="I29" s="14">
        <f t="shared" si="0"/>
        <v>2931210</v>
      </c>
    </row>
    <row r="30" spans="1:10" ht="15" customHeight="1" x14ac:dyDescent="0.2">
      <c r="A30" s="10" t="s">
        <v>42</v>
      </c>
      <c r="B30" s="10"/>
      <c r="C30" s="14">
        <v>17288577</v>
      </c>
      <c r="D30" s="10"/>
      <c r="E30" s="10"/>
      <c r="F30" s="10"/>
      <c r="G30" s="10"/>
      <c r="I30" s="14">
        <f t="shared" si="0"/>
        <v>17288577</v>
      </c>
    </row>
    <row r="31" spans="1:10" ht="15" customHeight="1" x14ac:dyDescent="0.2">
      <c r="A31" s="10" t="s">
        <v>43</v>
      </c>
      <c r="B31" s="10"/>
      <c r="C31" s="14">
        <v>2950000</v>
      </c>
      <c r="D31" s="10"/>
      <c r="E31" s="10"/>
      <c r="F31" s="10"/>
      <c r="G31" s="14">
        <v>6000000</v>
      </c>
      <c r="I31" s="14">
        <f t="shared" si="0"/>
        <v>8950000</v>
      </c>
    </row>
    <row r="32" spans="1:10" ht="15" customHeight="1" x14ac:dyDescent="0.2">
      <c r="A32" s="10" t="s">
        <v>44</v>
      </c>
      <c r="B32" s="14">
        <v>2000000</v>
      </c>
      <c r="C32" s="14">
        <v>12905000</v>
      </c>
      <c r="D32" s="14">
        <v>85690282</v>
      </c>
      <c r="E32" s="10"/>
      <c r="F32" s="10"/>
      <c r="G32" s="14">
        <v>10500000</v>
      </c>
      <c r="I32" s="14">
        <f t="shared" si="0"/>
        <v>111095282</v>
      </c>
    </row>
    <row r="33" spans="1:9" ht="15" customHeight="1" x14ac:dyDescent="0.2">
      <c r="A33" s="10" t="s">
        <v>45</v>
      </c>
      <c r="B33" s="10"/>
      <c r="C33" s="10"/>
      <c r="D33" s="10"/>
      <c r="E33" s="10"/>
      <c r="F33" s="10"/>
      <c r="G33" s="14">
        <v>300000</v>
      </c>
      <c r="I33" s="14">
        <f t="shared" si="0"/>
        <v>300000</v>
      </c>
    </row>
    <row r="34" spans="1:9" ht="15" customHeight="1" x14ac:dyDescent="0.2">
      <c r="A34" s="10" t="s">
        <v>46</v>
      </c>
      <c r="B34" s="14">
        <v>10000000</v>
      </c>
      <c r="C34" s="10"/>
      <c r="D34" s="10"/>
      <c r="E34" s="14">
        <v>4407841</v>
      </c>
      <c r="F34" s="14">
        <v>15788854</v>
      </c>
      <c r="G34" s="14">
        <v>61700000</v>
      </c>
      <c r="I34" s="14">
        <f t="shared" si="0"/>
        <v>91896695</v>
      </c>
    </row>
    <row r="35" spans="1:9" ht="15" customHeight="1" x14ac:dyDescent="0.2">
      <c r="A35" s="10" t="s">
        <v>47</v>
      </c>
      <c r="B35" s="14">
        <v>38488165</v>
      </c>
      <c r="C35" s="14">
        <v>10445000</v>
      </c>
      <c r="D35" s="14">
        <v>19369000</v>
      </c>
      <c r="E35" s="14">
        <v>14341093</v>
      </c>
      <c r="F35" s="14">
        <v>4000000</v>
      </c>
      <c r="G35" s="14">
        <v>44225412</v>
      </c>
      <c r="I35" s="14">
        <f t="shared" si="0"/>
        <v>130868670</v>
      </c>
    </row>
    <row r="36" spans="1:9" ht="15" customHeight="1" x14ac:dyDescent="0.2">
      <c r="A36" s="10" t="s">
        <v>48</v>
      </c>
      <c r="B36" s="14">
        <v>26692490</v>
      </c>
      <c r="C36" s="14">
        <v>30895123</v>
      </c>
      <c r="D36" s="14">
        <v>5320066</v>
      </c>
      <c r="E36" s="14">
        <v>1502500</v>
      </c>
      <c r="F36" s="10"/>
      <c r="G36" s="14">
        <v>15000000</v>
      </c>
      <c r="I36" s="14">
        <f t="shared" si="0"/>
        <v>79410179</v>
      </c>
    </row>
    <row r="37" spans="1:9" ht="15" customHeight="1" x14ac:dyDescent="0.2">
      <c r="A37" s="10" t="s">
        <v>49</v>
      </c>
      <c r="B37" s="14">
        <v>38582097</v>
      </c>
      <c r="C37" s="14">
        <v>108951560</v>
      </c>
      <c r="D37" s="10"/>
      <c r="E37" s="14">
        <v>141714993</v>
      </c>
      <c r="F37" s="14">
        <v>17543440</v>
      </c>
      <c r="G37" s="14">
        <v>11650000</v>
      </c>
      <c r="I37" s="14">
        <f t="shared" si="0"/>
        <v>318442090</v>
      </c>
    </row>
    <row r="38" spans="1:9" ht="15" customHeight="1" x14ac:dyDescent="0.2">
      <c r="A38" s="10" t="s">
        <v>50</v>
      </c>
      <c r="B38" s="14">
        <v>2010000</v>
      </c>
      <c r="C38" s="10"/>
      <c r="D38" s="10"/>
      <c r="E38" s="10"/>
      <c r="F38" s="10"/>
      <c r="G38" s="10"/>
      <c r="I38" s="14">
        <f t="shared" si="0"/>
        <v>2010000</v>
      </c>
    </row>
    <row r="39" spans="1:9" ht="15" customHeight="1" x14ac:dyDescent="0.2">
      <c r="A39" s="10" t="s">
        <v>51</v>
      </c>
      <c r="B39" s="14">
        <v>9743014</v>
      </c>
      <c r="C39" s="14">
        <v>1100000</v>
      </c>
      <c r="D39" s="10"/>
      <c r="E39" s="14">
        <v>7263754</v>
      </c>
      <c r="F39" s="10"/>
      <c r="G39" s="14">
        <v>42300000</v>
      </c>
      <c r="I39" s="14">
        <f t="shared" si="0"/>
        <v>60406768</v>
      </c>
    </row>
    <row r="40" spans="1:9" ht="15" customHeight="1" x14ac:dyDescent="0.2">
      <c r="A40" s="10" t="s">
        <v>52</v>
      </c>
      <c r="B40" s="14">
        <v>35430000</v>
      </c>
      <c r="C40" s="14">
        <v>88052500</v>
      </c>
      <c r="D40" s="10"/>
      <c r="E40" s="14">
        <v>378392000</v>
      </c>
      <c r="F40" s="14">
        <v>4692816</v>
      </c>
      <c r="G40" s="14">
        <v>118735000</v>
      </c>
      <c r="I40" s="14">
        <f t="shared" si="0"/>
        <v>625302316</v>
      </c>
    </row>
    <row r="41" spans="1:9" ht="15" customHeight="1" x14ac:dyDescent="0.2">
      <c r="A41" s="10" t="s">
        <v>53</v>
      </c>
      <c r="B41" s="14">
        <v>5000000</v>
      </c>
      <c r="C41" s="14">
        <v>6000000</v>
      </c>
      <c r="D41" s="10"/>
      <c r="E41" s="14">
        <v>2000000</v>
      </c>
      <c r="F41" s="10"/>
      <c r="G41" s="14">
        <v>3000000</v>
      </c>
      <c r="I41" s="14">
        <f t="shared" si="0"/>
        <v>16000000</v>
      </c>
    </row>
    <row r="42" spans="1:9" ht="15" customHeight="1" x14ac:dyDescent="0.2">
      <c r="A42" s="10" t="s">
        <v>54</v>
      </c>
      <c r="B42" s="14">
        <v>3000000</v>
      </c>
      <c r="C42" s="10"/>
      <c r="D42" s="10"/>
      <c r="E42" s="14">
        <v>3000000</v>
      </c>
      <c r="F42" s="10"/>
      <c r="G42" s="14">
        <v>12714000</v>
      </c>
      <c r="I42" s="14">
        <f t="shared" si="0"/>
        <v>18714000</v>
      </c>
    </row>
    <row r="43" spans="1:9" ht="15" customHeight="1" x14ac:dyDescent="0.2">
      <c r="A43" s="10" t="s">
        <v>55</v>
      </c>
      <c r="B43" s="14">
        <v>990000</v>
      </c>
      <c r="C43" s="10"/>
      <c r="D43" s="10"/>
      <c r="E43" s="14">
        <v>817116</v>
      </c>
      <c r="F43" s="10"/>
      <c r="G43" s="14">
        <v>1956800</v>
      </c>
      <c r="I43" s="14">
        <f t="shared" si="0"/>
        <v>3763916</v>
      </c>
    </row>
    <row r="44" spans="1:9" ht="15" customHeight="1" x14ac:dyDescent="0.2">
      <c r="A44" s="10" t="s">
        <v>56</v>
      </c>
      <c r="B44" s="14">
        <v>1567000</v>
      </c>
      <c r="C44" s="14">
        <v>1125663</v>
      </c>
      <c r="D44" s="10"/>
      <c r="E44" s="10"/>
      <c r="F44" s="10"/>
      <c r="G44" s="14">
        <v>1000000</v>
      </c>
      <c r="I44" s="14">
        <f t="shared" si="0"/>
        <v>3692663</v>
      </c>
    </row>
    <row r="45" spans="1:9" ht="15" customHeight="1" x14ac:dyDescent="0.2">
      <c r="A45" s="10" t="s">
        <v>57</v>
      </c>
      <c r="B45" s="10"/>
      <c r="C45" s="14">
        <v>940000</v>
      </c>
      <c r="D45" s="10"/>
      <c r="E45" s="10"/>
      <c r="F45" s="22"/>
      <c r="G45" s="14">
        <v>5790000</v>
      </c>
      <c r="I45" s="14">
        <f t="shared" si="0"/>
        <v>6730000</v>
      </c>
    </row>
    <row r="46" spans="1:9" ht="15" customHeight="1" x14ac:dyDescent="0.2">
      <c r="A46" s="10" t="s">
        <v>58</v>
      </c>
      <c r="B46" s="14">
        <v>357397</v>
      </c>
      <c r="C46" s="14">
        <v>1084000</v>
      </c>
      <c r="D46" s="10"/>
      <c r="E46" s="14">
        <v>3000000</v>
      </c>
      <c r="F46" s="10"/>
      <c r="G46" s="10"/>
      <c r="I46" s="14">
        <f t="shared" si="0"/>
        <v>4441397</v>
      </c>
    </row>
    <row r="47" spans="1:9" ht="15" customHeight="1" x14ac:dyDescent="0.2">
      <c r="A47" s="10" t="s">
        <v>59</v>
      </c>
      <c r="B47" s="14">
        <v>88859105</v>
      </c>
      <c r="C47" s="14">
        <v>9690074</v>
      </c>
      <c r="D47" s="14">
        <v>1160427278</v>
      </c>
      <c r="E47" s="10"/>
      <c r="F47" s="10"/>
      <c r="G47" s="10"/>
      <c r="I47" s="14">
        <f t="shared" si="0"/>
        <v>1258976457</v>
      </c>
    </row>
    <row r="48" spans="1:9" ht="15" customHeight="1" x14ac:dyDescent="0.2">
      <c r="A48" s="10" t="s">
        <v>60</v>
      </c>
      <c r="B48" s="14">
        <v>150000</v>
      </c>
      <c r="C48" s="10"/>
      <c r="D48" s="10"/>
      <c r="E48" s="10"/>
      <c r="F48" s="10"/>
      <c r="G48" s="14">
        <v>3155000</v>
      </c>
      <c r="I48" s="14">
        <f t="shared" si="0"/>
        <v>3305000</v>
      </c>
    </row>
    <row r="49" spans="1:10" ht="15" customHeight="1" x14ac:dyDescent="0.2">
      <c r="A49" s="10" t="s">
        <v>61</v>
      </c>
      <c r="B49" s="10"/>
      <c r="C49" s="10"/>
      <c r="D49" s="10"/>
      <c r="E49" s="14">
        <v>1550000</v>
      </c>
      <c r="F49" s="10"/>
      <c r="G49" s="10"/>
      <c r="I49" s="14">
        <f t="shared" si="0"/>
        <v>1550000</v>
      </c>
    </row>
    <row r="50" spans="1:10" ht="15" customHeight="1" x14ac:dyDescent="0.2">
      <c r="A50" s="10" t="s">
        <v>62</v>
      </c>
      <c r="B50" s="14">
        <v>477500000</v>
      </c>
      <c r="C50" s="10"/>
      <c r="D50" s="10"/>
      <c r="E50" s="14">
        <v>828753665</v>
      </c>
      <c r="F50" s="10"/>
      <c r="G50" s="14">
        <v>4470500</v>
      </c>
      <c r="I50" s="14">
        <f t="shared" si="0"/>
        <v>1310724165</v>
      </c>
    </row>
    <row r="51" spans="1:10" ht="15" customHeight="1" x14ac:dyDescent="0.2">
      <c r="A51" s="10" t="s">
        <v>63</v>
      </c>
      <c r="B51" s="10"/>
      <c r="C51" s="10"/>
      <c r="D51" s="10"/>
      <c r="E51" s="10"/>
      <c r="F51" s="10"/>
      <c r="G51" s="14">
        <v>3000000</v>
      </c>
      <c r="I51" s="14">
        <f t="shared" si="0"/>
        <v>3000000</v>
      </c>
    </row>
    <row r="52" spans="1:10" ht="15" customHeight="1" x14ac:dyDescent="0.2">
      <c r="A52" s="10" t="s">
        <v>64</v>
      </c>
      <c r="B52" s="10"/>
      <c r="C52" s="10"/>
      <c r="D52" s="10"/>
      <c r="E52" s="10"/>
      <c r="F52" s="10"/>
      <c r="G52" s="14">
        <v>7782025</v>
      </c>
      <c r="I52" s="14">
        <f t="shared" si="0"/>
        <v>7782025</v>
      </c>
    </row>
    <row r="53" spans="1:10" ht="15" customHeight="1" x14ac:dyDescent="0.2">
      <c r="A53" s="10" t="s">
        <v>65</v>
      </c>
      <c r="B53" s="10"/>
      <c r="C53" s="10"/>
      <c r="D53" s="10"/>
      <c r="E53" s="14">
        <v>6094000</v>
      </c>
      <c r="F53" s="10"/>
      <c r="G53" s="10"/>
      <c r="I53" s="14">
        <f t="shared" si="0"/>
        <v>6094000</v>
      </c>
    </row>
    <row r="54" spans="1:10" ht="15" customHeight="1" x14ac:dyDescent="0.2">
      <c r="A54" s="10" t="s">
        <v>66</v>
      </c>
      <c r="B54" s="14">
        <v>28800000</v>
      </c>
      <c r="C54" s="10"/>
      <c r="D54" s="10"/>
      <c r="E54" s="10"/>
      <c r="F54" s="10"/>
      <c r="G54" s="14">
        <v>10000000</v>
      </c>
      <c r="I54" s="14">
        <f t="shared" si="0"/>
        <v>38800000</v>
      </c>
    </row>
    <row r="55" spans="1:10" ht="15" customHeight="1" x14ac:dyDescent="0.2">
      <c r="A55" s="10" t="s">
        <v>67</v>
      </c>
      <c r="B55" s="14">
        <v>9107000</v>
      </c>
      <c r="C55" s="10"/>
      <c r="D55" s="10"/>
      <c r="E55" s="10"/>
      <c r="F55" s="10"/>
      <c r="G55" s="14">
        <v>22000000</v>
      </c>
      <c r="I55" s="14">
        <f t="shared" si="0"/>
        <v>31107000</v>
      </c>
    </row>
    <row r="56" spans="1:10" ht="15" customHeight="1" x14ac:dyDescent="0.2">
      <c r="A56" s="10" t="s">
        <v>68</v>
      </c>
      <c r="B56" s="10"/>
      <c r="C56" s="10"/>
      <c r="D56" s="10"/>
      <c r="E56" s="10"/>
      <c r="F56" s="10"/>
      <c r="G56" s="14">
        <v>15000000</v>
      </c>
      <c r="I56" s="14">
        <f t="shared" si="0"/>
        <v>15000000</v>
      </c>
    </row>
    <row r="57" spans="1:10" ht="15" customHeight="1" x14ac:dyDescent="0.2">
      <c r="A57" s="10" t="s">
        <v>69</v>
      </c>
      <c r="B57" s="15">
        <v>2343450</v>
      </c>
      <c r="C57" s="17"/>
      <c r="D57" s="17"/>
      <c r="E57" s="17"/>
      <c r="F57" s="17"/>
      <c r="G57" s="17"/>
      <c r="I57" s="15">
        <f t="shared" si="0"/>
        <v>2343450</v>
      </c>
    </row>
    <row r="58" spans="1:10" ht="15" customHeight="1" x14ac:dyDescent="0.2">
      <c r="A58" s="10" t="s">
        <v>27</v>
      </c>
      <c r="B58" s="16">
        <f t="shared" ref="B58:G58" si="1">SUM(B16:B57)</f>
        <v>1004819334</v>
      </c>
      <c r="C58" s="16">
        <f t="shared" si="1"/>
        <v>433284321</v>
      </c>
      <c r="D58" s="16">
        <f t="shared" si="1"/>
        <v>1399498979</v>
      </c>
      <c r="E58" s="16">
        <f t="shared" si="1"/>
        <v>1527012775</v>
      </c>
      <c r="F58" s="16">
        <f t="shared" si="1"/>
        <v>43426825</v>
      </c>
      <c r="G58" s="16">
        <f t="shared" si="1"/>
        <v>866598978</v>
      </c>
      <c r="I58" s="16">
        <f>SUM(I16:I57)</f>
        <v>5274641212</v>
      </c>
    </row>
    <row r="59" spans="1:10" ht="66.599999999999994" customHeight="1" x14ac:dyDescent="0.2">
      <c r="A59" s="66" t="s">
        <v>70</v>
      </c>
      <c r="B59" s="65"/>
      <c r="D59" s="22"/>
      <c r="G59" s="15">
        <f>1575600000-866598978</f>
        <v>709001022</v>
      </c>
      <c r="J59" s="22" t="s">
        <v>71</v>
      </c>
    </row>
    <row r="60" spans="1:10" ht="15" customHeight="1" x14ac:dyDescent="0.2">
      <c r="D60" s="22"/>
      <c r="G60" s="16">
        <f>+G58+G59</f>
        <v>1575600000</v>
      </c>
    </row>
    <row r="61" spans="1:10" ht="15" customHeight="1" x14ac:dyDescent="0.2"/>
    <row r="62" spans="1:10" ht="15" customHeight="1" x14ac:dyDescent="0.2">
      <c r="G62" s="27">
        <f>+E58+G58+G59</f>
        <v>3102612775</v>
      </c>
    </row>
    <row r="63" spans="1:10" ht="15" customHeight="1" x14ac:dyDescent="0.2">
      <c r="G63" s="28">
        <v>-106516989</v>
      </c>
    </row>
    <row r="64" spans="1:10" ht="15" customHeight="1" x14ac:dyDescent="0.2">
      <c r="G64" s="27">
        <f>SUM(G62:G63)</f>
        <v>2996095786</v>
      </c>
    </row>
    <row r="65" spans="5:5" ht="15" customHeight="1" x14ac:dyDescent="0.2">
      <c r="E65" s="27">
        <f>+E58</f>
        <v>1527012775</v>
      </c>
    </row>
    <row r="66" spans="5:5" x14ac:dyDescent="0.2">
      <c r="E66" s="29">
        <f>-E22</f>
        <v>-56175096</v>
      </c>
    </row>
    <row r="67" spans="5:5" x14ac:dyDescent="0.2">
      <c r="E67" s="27">
        <f>SUM(E65:E66)</f>
        <v>1470837679</v>
      </c>
    </row>
  </sheetData>
  <mergeCells count="9">
    <mergeCell ref="E10:F10"/>
    <mergeCell ref="A14:C14"/>
    <mergeCell ref="A59:B59"/>
    <mergeCell ref="A2:D2"/>
    <mergeCell ref="F2:I4"/>
    <mergeCell ref="A4:D4"/>
    <mergeCell ref="F6:J6"/>
    <mergeCell ref="F8:J8"/>
    <mergeCell ref="F9:I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4f917-d686-4fe8-862b-c9ed56f9bc03" xsi:nil="true"/>
    <lcf76f155ced4ddcb4097134ff3c332f xmlns="65a7ca15-10b0-452b-b010-05b14984b9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DFCE500DF9449E51E5545C8646C6" ma:contentTypeVersion="17" ma:contentTypeDescription="Create a new document." ma:contentTypeScope="" ma:versionID="f0f83814578d2099a419fc225710e534">
  <xsd:schema xmlns:xsd="http://www.w3.org/2001/XMLSchema" xmlns:xs="http://www.w3.org/2001/XMLSchema" xmlns:p="http://schemas.microsoft.com/office/2006/metadata/properties" xmlns:ns2="65a7ca15-10b0-452b-b010-05b14984b927" xmlns:ns3="8bb4f917-d686-4fe8-862b-c9ed56f9bc03" targetNamespace="http://schemas.microsoft.com/office/2006/metadata/properties" ma:root="true" ma:fieldsID="842188579ea334654095c34eb948a7b0" ns2:_="" ns3:_="">
    <xsd:import namespace="65a7ca15-10b0-452b-b010-05b14984b927"/>
    <xsd:import namespace="8bb4f917-d686-4fe8-862b-c9ed56f9b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7ca15-10b0-452b-b010-05b14984b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3c3324f-0d36-437e-818d-452d1f38ef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4f917-d686-4fe8-862b-c9ed56f9bc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41fdc6-03e1-439c-b43c-34381b72f34c}" ma:internalName="TaxCatchAll" ma:showField="CatchAllData" ma:web="8bb4f917-d686-4fe8-862b-c9ed56f9b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F2097-3B9F-4084-BA76-1C0F0ECCB3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322ABC-9B4B-4FB0-820E-E12C3D05DF21}">
  <ds:schemaRefs>
    <ds:schemaRef ds:uri="http://schemas.microsoft.com/office/2006/metadata/properties"/>
    <ds:schemaRef ds:uri="http://schemas.microsoft.com/office/infopath/2007/PartnerControls"/>
    <ds:schemaRef ds:uri="8bb4f917-d686-4fe8-862b-c9ed56f9bc03"/>
    <ds:schemaRef ds:uri="65a7ca15-10b0-452b-b010-05b14984b927"/>
  </ds:schemaRefs>
</ds:datastoreItem>
</file>

<file path=customXml/itemProps3.xml><?xml version="1.0" encoding="utf-8"?>
<ds:datastoreItem xmlns:ds="http://schemas.openxmlformats.org/officeDocument/2006/customXml" ds:itemID="{238637C0-5650-4446-99CF-13849FA42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a7ca15-10b0-452b-b010-05b14984b927"/>
    <ds:schemaRef ds:uri="8bb4f917-d686-4fe8-862b-c9ed56f9b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6 30 2024</vt:lpstr>
      <vt:lpstr>Cash Funding 6.4.25</vt:lpstr>
      <vt:lpstr>Cash Funding Prior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Pope, Diana</cp:lastModifiedBy>
  <cp:revision>2</cp:revision>
  <dcterms:created xsi:type="dcterms:W3CDTF">2025-01-06T14:50:43Z</dcterms:created>
  <dcterms:modified xsi:type="dcterms:W3CDTF">2025-06-04T18:28:09Z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2025-01-14T22:14:42Z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8e1afea1-805f-4c67-86f0-3aeb552274ca</vt:lpwstr>
  </property>
  <property fmtid="{D5CDD505-2E9C-101B-9397-08002B2CF9AE}" pid="7" name="MSIP_Label_defa4170-0d19-0005-0004-bc88714345d2_ActionId">
    <vt:lpwstr>1f978d59-963c-4d97-b332-459e760686cf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0x010100FB3ADFCE500DF9449E51E5545C8646C6</vt:lpwstr>
  </property>
  <property fmtid="{D5CDD505-2E9C-101B-9397-08002B2CF9AE}" pid="10" name="MediaServiceImageTags">
    <vt:lpwstr/>
  </property>
</Properties>
</file>